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D:\xua\CBDT\CBDT 2026\Thang 1\Tuan 3\"/>
    </mc:Choice>
  </mc:AlternateContent>
  <xr:revisionPtr revIDLastSave="0" documentId="8_{E1B39F68-D31F-47D6-84DB-7F07F8F9AF08}" xr6:coauthVersionLast="47" xr6:coauthVersionMax="47" xr10:uidLastSave="{00000000-0000-0000-0000-000000000000}"/>
  <bookViews>
    <workbookView xWindow="-120" yWindow="-120" windowWidth="24240" windowHeight="13140" tabRatio="813" activeTab="1" xr2:uid="{61EB29BB-21EC-4907-AA2D-B8FDC1CFD4C0}"/>
  </bookViews>
  <sheets>
    <sheet name="Tổng quan" sheetId="91" r:id="rId1"/>
    <sheet name="1. Các chỉ tiêu chủ yếu (chuan)" sheetId="84" r:id="rId2"/>
    <sheet name="1. CTC Yếu_PP" sheetId="90" state="hidden" r:id="rId3"/>
    <sheet name="2. CTTH" sheetId="30" r:id="rId4"/>
    <sheet name="3. KT" sheetId="88" r:id="rId5"/>
    <sheet name="4. XH" sheetId="87" r:id="rId6"/>
    <sheet name="5. MOI TRUONG" sheetId="89" r:id="rId7"/>
    <sheet name="6. PTDN " sheetId="75" r:id="rId8"/>
  </sheets>
  <externalReferences>
    <externalReference r:id="rId9"/>
    <externalReference r:id="rId10"/>
    <externalReference r:id="rId11"/>
    <externalReference r:id="rId12"/>
    <externalReference r:id="rId13"/>
    <externalReference r:id="rId14"/>
  </externalReferences>
  <definedNames>
    <definedName name="_______nam2007" localSheetId="4" hidden="1">{#N/A,#N/A,FALSE,"Chi tiÆt"}</definedName>
    <definedName name="_______nam2007" localSheetId="5" hidden="1">{#N/A,#N/A,FALSE,"Chi tiÆt"}</definedName>
    <definedName name="_______nam2007" localSheetId="6" hidden="1">{#N/A,#N/A,FALSE,"Chi tiÆt"}</definedName>
    <definedName name="_______nam2007" hidden="1">{#N/A,#N/A,FALSE,"Chi tiÆt"}</definedName>
    <definedName name="______nam2007" localSheetId="4" hidden="1">{#N/A,#N/A,FALSE,"Chi tiÆt"}</definedName>
    <definedName name="______nam2007" localSheetId="5" hidden="1">{#N/A,#N/A,FALSE,"Chi tiÆt"}</definedName>
    <definedName name="______nam2007" localSheetId="6" hidden="1">{#N/A,#N/A,FALSE,"Chi tiÆt"}</definedName>
    <definedName name="______nam2007" hidden="1">{#N/A,#N/A,FALSE,"Chi tiÆt"}</definedName>
    <definedName name="_____nam2007" localSheetId="4" hidden="1">{#N/A,#N/A,FALSE,"Chi tiÆt"}</definedName>
    <definedName name="_____nam2007" localSheetId="5" hidden="1">{#N/A,#N/A,FALSE,"Chi tiÆt"}</definedName>
    <definedName name="_____nam2007" localSheetId="6" hidden="1">{#N/A,#N/A,FALSE,"Chi tiÆt"}</definedName>
    <definedName name="_____nam2007" hidden="1">{#N/A,#N/A,FALSE,"Chi tiÆt"}</definedName>
    <definedName name="____a1" localSheetId="4" hidden="1">{"'Sheet1'!$L$16"}</definedName>
    <definedName name="____a1" localSheetId="5" hidden="1">{"'Sheet1'!$L$16"}</definedName>
    <definedName name="____a1" localSheetId="6" hidden="1">{"'Sheet1'!$L$16"}</definedName>
    <definedName name="____a1" hidden="1">{"'Sheet1'!$L$16"}</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4" hidden="1">{"'Sheet1'!$L$16"}</definedName>
    <definedName name="____a2" localSheetId="5" hidden="1">{"'Sheet1'!$L$16"}</definedName>
    <definedName name="____a2" localSheetId="6" hidden="1">{"'Sheet1'!$L$16"}</definedName>
    <definedName name="____a2" hidden="1">{"'Sheet1'!$L$16"}</definedName>
    <definedName name="____Goi8" localSheetId="4" hidden="1">{"'Sheet1'!$L$16"}</definedName>
    <definedName name="____Goi8" localSheetId="5" hidden="1">{"'Sheet1'!$L$16"}</definedName>
    <definedName name="____Goi8" localSheetId="6" hidden="1">{"'Sheet1'!$L$16"}</definedName>
    <definedName name="____Goi8" hidden="1">{"'Sheet1'!$L$16"}</definedName>
    <definedName name="____h1" localSheetId="4" hidden="1">{"'Sheet1'!$L$16"}</definedName>
    <definedName name="____h1" localSheetId="5" hidden="1">{"'Sheet1'!$L$16"}</definedName>
    <definedName name="____h1" localSheetId="6" hidden="1">{"'Sheet1'!$L$16"}</definedName>
    <definedName name="____h1" hidden="1">{"'Sheet1'!$L$16"}</definedName>
    <definedName name="____hu1" localSheetId="4" hidden="1">{"'Sheet1'!$L$16"}</definedName>
    <definedName name="____hu1" localSheetId="5" hidden="1">{"'Sheet1'!$L$16"}</definedName>
    <definedName name="____hu1" localSheetId="6" hidden="1">{"'Sheet1'!$L$16"}</definedName>
    <definedName name="____hu1" hidden="1">{"'Sheet1'!$L$16"}</definedName>
    <definedName name="____hu2" localSheetId="4" hidden="1">{"'Sheet1'!$L$16"}</definedName>
    <definedName name="____hu2" localSheetId="5" hidden="1">{"'Sheet1'!$L$16"}</definedName>
    <definedName name="____hu2" localSheetId="6" hidden="1">{"'Sheet1'!$L$16"}</definedName>
    <definedName name="____hu2" hidden="1">{"'Sheet1'!$L$16"}</definedName>
    <definedName name="____hu5" localSheetId="4" hidden="1">{"'Sheet1'!$L$16"}</definedName>
    <definedName name="____hu5" localSheetId="5" hidden="1">{"'Sheet1'!$L$16"}</definedName>
    <definedName name="____hu5" localSheetId="6" hidden="1">{"'Sheet1'!$L$16"}</definedName>
    <definedName name="____hu5" hidden="1">{"'Sheet1'!$L$16"}</definedName>
    <definedName name="____hu6" localSheetId="4" hidden="1">{"'Sheet1'!$L$16"}</definedName>
    <definedName name="____hu6" localSheetId="5" hidden="1">{"'Sheet1'!$L$16"}</definedName>
    <definedName name="____hu6" localSheetId="6" hidden="1">{"'Sheet1'!$L$16"}</definedName>
    <definedName name="____hu6" hidden="1">{"'Sheet1'!$L$16"}</definedName>
    <definedName name="____LAN3" localSheetId="4" hidden="1">{"'Sheet1'!$L$16"}</definedName>
    <definedName name="____LAN3" localSheetId="5" hidden="1">{"'Sheet1'!$L$16"}</definedName>
    <definedName name="____LAN3" localSheetId="6" hidden="1">{"'Sheet1'!$L$16"}</definedName>
    <definedName name="____LAN3" hidden="1">{"'Sheet1'!$L$16"}</definedName>
    <definedName name="____nam2007" localSheetId="4" hidden="1">{#N/A,#N/A,FALSE,"Chi tiÆt"}</definedName>
    <definedName name="____nam2007" localSheetId="5" hidden="1">{#N/A,#N/A,FALSE,"Chi tiÆt"}</definedName>
    <definedName name="____nam2007" localSheetId="6" hidden="1">{#N/A,#N/A,FALSE,"Chi tiÆt"}</definedName>
    <definedName name="____nam2007" hidden="1">{#N/A,#N/A,FALSE,"Chi tiÆt"}</definedName>
    <definedName name="____PA3" localSheetId="4" hidden="1">{"'Sheet1'!$L$16"}</definedName>
    <definedName name="____PA3" localSheetId="5" hidden="1">{"'Sheet1'!$L$16"}</definedName>
    <definedName name="____PA3" localSheetId="6" hidden="1">{"'Sheet1'!$L$16"}</definedName>
    <definedName name="____PA3" hidden="1">{"'Sheet1'!$L$16"}</definedName>
    <definedName name="____pa4" localSheetId="4" hidden="1">{"'Sheet1'!$L$16"}</definedName>
    <definedName name="____pa4" localSheetId="5" hidden="1">{"'Sheet1'!$L$16"}</definedName>
    <definedName name="____pa4" localSheetId="6" hidden="1">{"'Sheet1'!$L$16"}</definedName>
    <definedName name="____pa4" hidden="1">{"'Sheet1'!$L$16"}</definedName>
    <definedName name="____tt3" localSheetId="4" hidden="1">{"'Sheet1'!$L$16"}</definedName>
    <definedName name="____tt3" localSheetId="5" hidden="1">{"'Sheet1'!$L$16"}</definedName>
    <definedName name="____tt3" localSheetId="6" hidden="1">{"'Sheet1'!$L$16"}</definedName>
    <definedName name="____tt3" hidden="1">{"'Sheet1'!$L$16"}</definedName>
    <definedName name="___a1" localSheetId="4" hidden="1">{"'Sheet1'!$L$16"}</definedName>
    <definedName name="___a1" localSheetId="5" hidden="1">{"'Sheet1'!$L$16"}</definedName>
    <definedName name="___a1" localSheetId="6" hidden="1">{"'Sheet1'!$L$16"}</definedName>
    <definedName name="___a1" hidden="1">{"'Sheet1'!$L$16"}</definedName>
    <definedName name="___a129" localSheetId="4" hidden="1">{"Offgrid",#N/A,FALSE,"OFFGRID";"Region",#N/A,FALSE,"REGION";"Offgrid -2",#N/A,FALSE,"OFFGRID";"WTP",#N/A,FALSE,"WTP";"WTP -2",#N/A,FALSE,"WTP";"Project",#N/A,FALSE,"PROJECT";"Summary -2",#N/A,FALSE,"SUMMARY"}</definedName>
    <definedName name="___a129" localSheetId="5" hidden="1">{"Offgrid",#N/A,FALSE,"OFFGRID";"Region",#N/A,FALSE,"REGION";"Offgrid -2",#N/A,FALSE,"OFFGRID";"WTP",#N/A,FALSE,"WTP";"WTP -2",#N/A,FALSE,"WTP";"Project",#N/A,FALSE,"PROJECT";"Summary -2",#N/A,FALSE,"SUMMARY"}</definedName>
    <definedName name="___a129" localSheetId="6"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4" hidden="1">{"Offgrid",#N/A,FALSE,"OFFGRID";"Region",#N/A,FALSE,"REGION";"Offgrid -2",#N/A,FALSE,"OFFGRID";"WTP",#N/A,FALSE,"WTP";"WTP -2",#N/A,FALSE,"WTP";"Project",#N/A,FALSE,"PROJECT";"Summary -2",#N/A,FALSE,"SUMMARY"}</definedName>
    <definedName name="___a130" localSheetId="5" hidden="1">{"Offgrid",#N/A,FALSE,"OFFGRID";"Region",#N/A,FALSE,"REGION";"Offgrid -2",#N/A,FALSE,"OFFGRID";"WTP",#N/A,FALSE,"WTP";"WTP -2",#N/A,FALSE,"WTP";"Project",#N/A,FALSE,"PROJECT";"Summary -2",#N/A,FALSE,"SUMMARY"}</definedName>
    <definedName name="___a130" localSheetId="6"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localSheetId="4" hidden="1">{"'Sheet1'!$L$16"}</definedName>
    <definedName name="___a2" localSheetId="5" hidden="1">{"'Sheet1'!$L$16"}</definedName>
    <definedName name="___a2" localSheetId="6" hidden="1">{"'Sheet1'!$L$16"}</definedName>
    <definedName name="___a2" hidden="1">{"'Sheet1'!$L$16"}</definedName>
    <definedName name="___Goi8" localSheetId="4" hidden="1">{"'Sheet1'!$L$16"}</definedName>
    <definedName name="___Goi8" localSheetId="5" hidden="1">{"'Sheet1'!$L$16"}</definedName>
    <definedName name="___Goi8" localSheetId="6" hidden="1">{"'Sheet1'!$L$16"}</definedName>
    <definedName name="___Goi8" hidden="1">{"'Sheet1'!$L$16"}</definedName>
    <definedName name="___h1" localSheetId="4" hidden="1">{"'Sheet1'!$L$16"}</definedName>
    <definedName name="___h1" localSheetId="5" hidden="1">{"'Sheet1'!$L$16"}</definedName>
    <definedName name="___h1" localSheetId="6" hidden="1">{"'Sheet1'!$L$16"}</definedName>
    <definedName name="___h1" hidden="1">{"'Sheet1'!$L$16"}</definedName>
    <definedName name="___hu1" localSheetId="4" hidden="1">{"'Sheet1'!$L$16"}</definedName>
    <definedName name="___hu1" localSheetId="5" hidden="1">{"'Sheet1'!$L$16"}</definedName>
    <definedName name="___hu1" localSheetId="6" hidden="1">{"'Sheet1'!$L$16"}</definedName>
    <definedName name="___hu1" hidden="1">{"'Sheet1'!$L$16"}</definedName>
    <definedName name="___hu2" localSheetId="4" hidden="1">{"'Sheet1'!$L$16"}</definedName>
    <definedName name="___hu2" localSheetId="5" hidden="1">{"'Sheet1'!$L$16"}</definedName>
    <definedName name="___hu2" localSheetId="6" hidden="1">{"'Sheet1'!$L$16"}</definedName>
    <definedName name="___hu2" hidden="1">{"'Sheet1'!$L$16"}</definedName>
    <definedName name="___hu5" localSheetId="4" hidden="1">{"'Sheet1'!$L$16"}</definedName>
    <definedName name="___hu5" localSheetId="5" hidden="1">{"'Sheet1'!$L$16"}</definedName>
    <definedName name="___hu5" localSheetId="6" hidden="1">{"'Sheet1'!$L$16"}</definedName>
    <definedName name="___hu5" hidden="1">{"'Sheet1'!$L$16"}</definedName>
    <definedName name="___hu6" localSheetId="4" hidden="1">{"'Sheet1'!$L$16"}</definedName>
    <definedName name="___hu6" localSheetId="5" hidden="1">{"'Sheet1'!$L$16"}</definedName>
    <definedName name="___hu6" localSheetId="6" hidden="1">{"'Sheet1'!$L$16"}</definedName>
    <definedName name="___hu6" hidden="1">{"'Sheet1'!$L$16"}</definedName>
    <definedName name="___LAN3" localSheetId="4" hidden="1">{"'Sheet1'!$L$16"}</definedName>
    <definedName name="___LAN3" localSheetId="5" hidden="1">{"'Sheet1'!$L$16"}</definedName>
    <definedName name="___LAN3" localSheetId="6" hidden="1">{"'Sheet1'!$L$16"}</definedName>
    <definedName name="___LAN3" hidden="1">{"'Sheet1'!$L$16"}</definedName>
    <definedName name="___nam2007" localSheetId="4" hidden="1">{#N/A,#N/A,FALSE,"Chi tiÆt"}</definedName>
    <definedName name="___nam2007" localSheetId="5" hidden="1">{#N/A,#N/A,FALSE,"Chi tiÆt"}</definedName>
    <definedName name="___nam2007" localSheetId="6" hidden="1">{#N/A,#N/A,FALSE,"Chi tiÆt"}</definedName>
    <definedName name="___nam2007" hidden="1">{#N/A,#N/A,FALSE,"Chi tiÆt"}</definedName>
    <definedName name="___PA3" localSheetId="4" hidden="1">{"'Sheet1'!$L$16"}</definedName>
    <definedName name="___PA3" localSheetId="5" hidden="1">{"'Sheet1'!$L$16"}</definedName>
    <definedName name="___PA3" localSheetId="6" hidden="1">{"'Sheet1'!$L$16"}</definedName>
    <definedName name="___PA3" hidden="1">{"'Sheet1'!$L$16"}</definedName>
    <definedName name="___pa4" localSheetId="4" hidden="1">{"'Sheet1'!$L$16"}</definedName>
    <definedName name="___pa4" localSheetId="5" hidden="1">{"'Sheet1'!$L$16"}</definedName>
    <definedName name="___pa4" localSheetId="6" hidden="1">{"'Sheet1'!$L$16"}</definedName>
    <definedName name="___pa4" hidden="1">{"'Sheet1'!$L$16"}</definedName>
    <definedName name="___tt3" localSheetId="4" hidden="1">{"'Sheet1'!$L$16"}</definedName>
    <definedName name="___tt3" localSheetId="5" hidden="1">{"'Sheet1'!$L$16"}</definedName>
    <definedName name="___tt3" localSheetId="6" hidden="1">{"'Sheet1'!$L$16"}</definedName>
    <definedName name="___tt3" hidden="1">{"'Sheet1'!$L$16"}</definedName>
    <definedName name="__a1" localSheetId="4" hidden="1">{"'Sheet1'!$L$16"}</definedName>
    <definedName name="__a1" localSheetId="5" hidden="1">{"'Sheet1'!$L$16"}</definedName>
    <definedName name="__a1" localSheetId="6" hidden="1">{"'Sheet1'!$L$16"}</definedName>
    <definedName name="__a1" hidden="1">{"'Sheet1'!$L$16"}</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4" hidden="1">{"'Sheet1'!$L$16"}</definedName>
    <definedName name="__a2" localSheetId="5" hidden="1">{"'Sheet1'!$L$16"}</definedName>
    <definedName name="__a2" localSheetId="6" hidden="1">{"'Sheet1'!$L$16"}</definedName>
    <definedName name="__a2" hidden="1">{"'Sheet1'!$L$16"}</definedName>
    <definedName name="__Goi8" localSheetId="4" hidden="1">{"'Sheet1'!$L$16"}</definedName>
    <definedName name="__Goi8" localSheetId="5" hidden="1">{"'Sheet1'!$L$16"}</definedName>
    <definedName name="__Goi8" localSheetId="6" hidden="1">{"'Sheet1'!$L$16"}</definedName>
    <definedName name="__Goi8" hidden="1">{"'Sheet1'!$L$16"}</definedName>
    <definedName name="__h1" localSheetId="4" hidden="1">{"'Sheet1'!$L$16"}</definedName>
    <definedName name="__h1" localSheetId="5" hidden="1">{"'Sheet1'!$L$16"}</definedName>
    <definedName name="__h1" localSheetId="6" hidden="1">{"'Sheet1'!$L$16"}</definedName>
    <definedName name="__h1" hidden="1">{"'Sheet1'!$L$16"}</definedName>
    <definedName name="__hu1" localSheetId="4" hidden="1">{"'Sheet1'!$L$16"}</definedName>
    <definedName name="__hu1" localSheetId="5" hidden="1">{"'Sheet1'!$L$16"}</definedName>
    <definedName name="__hu1" localSheetId="6" hidden="1">{"'Sheet1'!$L$16"}</definedName>
    <definedName name="__hu1" hidden="1">{"'Sheet1'!$L$16"}</definedName>
    <definedName name="__hu2" localSheetId="4" hidden="1">{"'Sheet1'!$L$16"}</definedName>
    <definedName name="__hu2" localSheetId="5" hidden="1">{"'Sheet1'!$L$16"}</definedName>
    <definedName name="__hu2" localSheetId="6" hidden="1">{"'Sheet1'!$L$16"}</definedName>
    <definedName name="__hu2" hidden="1">{"'Sheet1'!$L$16"}</definedName>
    <definedName name="__hu5" localSheetId="4" hidden="1">{"'Sheet1'!$L$16"}</definedName>
    <definedName name="__hu5" localSheetId="5" hidden="1">{"'Sheet1'!$L$16"}</definedName>
    <definedName name="__hu5" localSheetId="6" hidden="1">{"'Sheet1'!$L$16"}</definedName>
    <definedName name="__hu5" hidden="1">{"'Sheet1'!$L$16"}</definedName>
    <definedName name="__hu6" localSheetId="4" hidden="1">{"'Sheet1'!$L$16"}</definedName>
    <definedName name="__hu6" localSheetId="5" hidden="1">{"'Sheet1'!$L$16"}</definedName>
    <definedName name="__hu6" localSheetId="6" hidden="1">{"'Sheet1'!$L$16"}</definedName>
    <definedName name="__hu6" hidden="1">{"'Sheet1'!$L$16"}</definedName>
    <definedName name="__LAN3" localSheetId="4" hidden="1">{"'Sheet1'!$L$16"}</definedName>
    <definedName name="__LAN3" localSheetId="5" hidden="1">{"'Sheet1'!$L$16"}</definedName>
    <definedName name="__LAN3" localSheetId="6" hidden="1">{"'Sheet1'!$L$16"}</definedName>
    <definedName name="__LAN3" hidden="1">{"'Sheet1'!$L$16"}</definedName>
    <definedName name="__nam2007" localSheetId="4" hidden="1">{#N/A,#N/A,FALSE,"Chi tiÆt"}</definedName>
    <definedName name="__nam2007" localSheetId="5" hidden="1">{#N/A,#N/A,FALSE,"Chi tiÆt"}</definedName>
    <definedName name="__nam2007" localSheetId="6" hidden="1">{#N/A,#N/A,FALSE,"Chi tiÆt"}</definedName>
    <definedName name="__nam2007" hidden="1">{#N/A,#N/A,FALSE,"Chi tiÆt"}</definedName>
    <definedName name="__PA3" localSheetId="4" hidden="1">{"'Sheet1'!$L$16"}</definedName>
    <definedName name="__PA3" localSheetId="5" hidden="1">{"'Sheet1'!$L$16"}</definedName>
    <definedName name="__PA3" localSheetId="6" hidden="1">{"'Sheet1'!$L$16"}</definedName>
    <definedName name="__PA3" hidden="1">{"'Sheet1'!$L$16"}</definedName>
    <definedName name="__pa4" localSheetId="4" hidden="1">{"'Sheet1'!$L$16"}</definedName>
    <definedName name="__pa4" localSheetId="5" hidden="1">{"'Sheet1'!$L$16"}</definedName>
    <definedName name="__pa4" localSheetId="6" hidden="1">{"'Sheet1'!$L$16"}</definedName>
    <definedName name="__pa4" hidden="1">{"'Sheet1'!$L$16"}</definedName>
    <definedName name="__tt3" localSheetId="4" hidden="1">{"'Sheet1'!$L$16"}</definedName>
    <definedName name="__tt3" localSheetId="5" hidden="1">{"'Sheet1'!$L$16"}</definedName>
    <definedName name="__tt3" localSheetId="6" hidden="1">{"'Sheet1'!$L$16"}</definedName>
    <definedName name="__tt3" hidden="1">{"'Sheet1'!$L$16"}</definedName>
    <definedName name="_a1" localSheetId="4" hidden="1">{"'Sheet1'!$L$16"}</definedName>
    <definedName name="_a1" localSheetId="5" hidden="1">{"'Sheet1'!$L$16"}</definedName>
    <definedName name="_a1" localSheetId="6" hidden="1">{"'Sheet1'!$L$16"}</definedName>
    <definedName name="_a1" hidden="1">{"'Sheet1'!$L$16"}</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4" hidden="1">{"'Sheet1'!$L$16"}</definedName>
    <definedName name="_a2" localSheetId="5" hidden="1">{"'Sheet1'!$L$16"}</definedName>
    <definedName name="_a2" localSheetId="6" hidden="1">{"'Sheet1'!$L$16"}</definedName>
    <definedName name="_a2" hidden="1">{"'Sheet1'!$L$16"}</definedName>
    <definedName name="_Fill" localSheetId="7" hidden="1">#REF!</definedName>
    <definedName name="_Fill" hidden="1">#REF!</definedName>
    <definedName name="_xlnm._FilterDatabase" localSheetId="4" hidden="1">#REF!</definedName>
    <definedName name="_xlnm._FilterDatabase" localSheetId="5" hidden="1">'4. XH'!$A$6:$W$96</definedName>
    <definedName name="_xlnm._FilterDatabase" hidden="1">#REF!</definedName>
    <definedName name="_Goi8" localSheetId="4" hidden="1">{"'Sheet1'!$L$16"}</definedName>
    <definedName name="_Goi8" localSheetId="5" hidden="1">{"'Sheet1'!$L$16"}</definedName>
    <definedName name="_Goi8" localSheetId="6" hidden="1">{"'Sheet1'!$L$16"}</definedName>
    <definedName name="_Goi8" hidden="1">{"'Sheet1'!$L$16"}</definedName>
    <definedName name="_h1" localSheetId="4" hidden="1">{"'Sheet1'!$L$16"}</definedName>
    <definedName name="_h1" localSheetId="5" hidden="1">{"'Sheet1'!$L$16"}</definedName>
    <definedName name="_h1" localSheetId="6" hidden="1">{"'Sheet1'!$L$16"}</definedName>
    <definedName name="_h1" hidden="1">{"'Sheet1'!$L$16"}</definedName>
    <definedName name="_hu1" localSheetId="4" hidden="1">{"'Sheet1'!$L$16"}</definedName>
    <definedName name="_hu1" localSheetId="5" hidden="1">{"'Sheet1'!$L$16"}</definedName>
    <definedName name="_hu1" localSheetId="6" hidden="1">{"'Sheet1'!$L$16"}</definedName>
    <definedName name="_hu1" hidden="1">{"'Sheet1'!$L$16"}</definedName>
    <definedName name="_hu2" localSheetId="4" hidden="1">{"'Sheet1'!$L$16"}</definedName>
    <definedName name="_hu2" localSheetId="5" hidden="1">{"'Sheet1'!$L$16"}</definedName>
    <definedName name="_hu2" localSheetId="6" hidden="1">{"'Sheet1'!$L$16"}</definedName>
    <definedName name="_hu2" hidden="1">{"'Sheet1'!$L$16"}</definedName>
    <definedName name="_hu5" localSheetId="4" hidden="1">{"'Sheet1'!$L$16"}</definedName>
    <definedName name="_hu5" localSheetId="5" hidden="1">{"'Sheet1'!$L$16"}</definedName>
    <definedName name="_hu5" localSheetId="6" hidden="1">{"'Sheet1'!$L$16"}</definedName>
    <definedName name="_hu5" hidden="1">{"'Sheet1'!$L$16"}</definedName>
    <definedName name="_hu6" localSheetId="4" hidden="1">{"'Sheet1'!$L$16"}</definedName>
    <definedName name="_hu6" localSheetId="5" hidden="1">{"'Sheet1'!$L$16"}</definedName>
    <definedName name="_hu6" localSheetId="6" hidden="1">{"'Sheet1'!$L$16"}</definedName>
    <definedName name="_hu6" hidden="1">{"'Sheet1'!$L$16"}</definedName>
    <definedName name="_Key1" localSheetId="1" hidden="1">#REF!</definedName>
    <definedName name="_Key1" localSheetId="2" hidden="1">#REF!</definedName>
    <definedName name="_Key1" localSheetId="6" hidden="1">#REF!</definedName>
    <definedName name="_Key1" hidden="1">#REF!</definedName>
    <definedName name="_Key2" localSheetId="1" hidden="1">#REF!</definedName>
    <definedName name="_Key2" localSheetId="2" hidden="1">#REF!</definedName>
    <definedName name="_Key2" localSheetId="6" hidden="1">#REF!</definedName>
    <definedName name="_Key2" hidden="1">#REF!</definedName>
    <definedName name="_LAN3" localSheetId="4" hidden="1">{"'Sheet1'!$L$16"}</definedName>
    <definedName name="_LAN3" localSheetId="5" hidden="1">{"'Sheet1'!$L$16"}</definedName>
    <definedName name="_LAN3" localSheetId="6" hidden="1">{"'Sheet1'!$L$16"}</definedName>
    <definedName name="_LAN3" hidden="1">{"'Sheet1'!$L$16"}</definedName>
    <definedName name="_nam2007" localSheetId="4" hidden="1">{#N/A,#N/A,FALSE,"Chi tiÆt"}</definedName>
    <definedName name="_nam2007" localSheetId="5" hidden="1">{#N/A,#N/A,FALSE,"Chi tiÆt"}</definedName>
    <definedName name="_nam2007" localSheetId="6" hidden="1">{#N/A,#N/A,FALSE,"Chi tiÆt"}</definedName>
    <definedName name="_nam2007" localSheetId="7" hidden="1">{#N/A,#N/A,FALSE,"Chi tiÆt"}</definedName>
    <definedName name="_nam2007" hidden="1">{#N/A,#N/A,FALSE,"Chi tiÆt"}</definedName>
    <definedName name="_Order1" hidden="1">255</definedName>
    <definedName name="_Order2" hidden="1">255</definedName>
    <definedName name="_PA3" localSheetId="4" hidden="1">{"'Sheet1'!$L$16"}</definedName>
    <definedName name="_PA3" localSheetId="5" hidden="1">{"'Sheet1'!$L$16"}</definedName>
    <definedName name="_PA3" localSheetId="6" hidden="1">{"'Sheet1'!$L$16"}</definedName>
    <definedName name="_PA3" hidden="1">{"'Sheet1'!$L$16"}</definedName>
    <definedName name="_pa4" localSheetId="4" hidden="1">{"'Sheet1'!$L$16"}</definedName>
    <definedName name="_pa4" localSheetId="5" hidden="1">{"'Sheet1'!$L$16"}</definedName>
    <definedName name="_pa4" localSheetId="6" hidden="1">{"'Sheet1'!$L$16"}</definedName>
    <definedName name="_pa4" hidden="1">{"'Sheet1'!$L$16"}</definedName>
    <definedName name="_Parse_Out" localSheetId="1" hidden="1">[1]Quantity!#REF!</definedName>
    <definedName name="_Parse_Out" localSheetId="2" hidden="1">[1]Quantity!#REF!</definedName>
    <definedName name="_Parse_Out" hidden="1">[1]Quantity!#REF!</definedName>
    <definedName name="_Sort" localSheetId="1" hidden="1">#REF!</definedName>
    <definedName name="_Sort" localSheetId="2" hidden="1">#REF!</definedName>
    <definedName name="_Sort" localSheetId="6" hidden="1">#REF!</definedName>
    <definedName name="_Sort" localSheetId="7" hidden="1">#REF!</definedName>
    <definedName name="_Sort" hidden="1">#REF!</definedName>
    <definedName name="_tt3" localSheetId="4" hidden="1">{"'Sheet1'!$L$16"}</definedName>
    <definedName name="_tt3" localSheetId="5" hidden="1">{"'Sheet1'!$L$16"}</definedName>
    <definedName name="_tt3" localSheetId="6" hidden="1">{"'Sheet1'!$L$16"}</definedName>
    <definedName name="_tt3" hidden="1">{"'Sheet1'!$L$16"}</definedName>
    <definedName name="anscount" hidden="1">1</definedName>
    <definedName name="AS2DocOpenMode" hidden="1">"AS2DocumentEdit"</definedName>
    <definedName name="Bgiang" localSheetId="4" hidden="1">{"'Sheet1'!$L$16"}</definedName>
    <definedName name="Bgiang" localSheetId="5" hidden="1">{"'Sheet1'!$L$16"}</definedName>
    <definedName name="Bgiang" localSheetId="6" hidden="1">{"'Sheet1'!$L$16"}</definedName>
    <definedName name="Bgiang" hidden="1">{"'Sheet1'!$L$16"}</definedName>
    <definedName name="btl" localSheetId="4" hidden="1">{"'Sheet1'!$L$16"}</definedName>
    <definedName name="btl" localSheetId="5" hidden="1">{"'Sheet1'!$L$16"}</definedName>
    <definedName name="btl" localSheetId="6" hidden="1">{"'Sheet1'!$L$16"}</definedName>
    <definedName name="btl" hidden="1">{"'Sheet1'!$L$16"}</definedName>
    <definedName name="chl" localSheetId="4" hidden="1">{"'Sheet1'!$L$16"}</definedName>
    <definedName name="chl" localSheetId="5" hidden="1">{"'Sheet1'!$L$16"}</definedName>
    <definedName name="chl" localSheetId="6" hidden="1">{"'Sheet1'!$L$16"}</definedName>
    <definedName name="chl" hidden="1">{"'Sheet1'!$L$16"}</definedName>
    <definedName name="chuyen" localSheetId="4" hidden="1">{"'Sheet1'!$L$16"}</definedName>
    <definedName name="chuyen" localSheetId="5" hidden="1">{"'Sheet1'!$L$16"}</definedName>
    <definedName name="chuyen" localSheetId="6" hidden="1">{"'Sheet1'!$L$16"}</definedName>
    <definedName name="chuyen" hidden="1">{"'Sheet1'!$L$16"}</definedName>
    <definedName name="CTCT1" localSheetId="4" hidden="1">{"'Sheet1'!$L$16"}</definedName>
    <definedName name="CTCT1" localSheetId="5" hidden="1">{"'Sheet1'!$L$16"}</definedName>
    <definedName name="CTCT1" localSheetId="6" hidden="1">{"'Sheet1'!$L$16"}</definedName>
    <definedName name="CTCT1" hidden="1">{"'Sheet1'!$L$16"}</definedName>
    <definedName name="ctieu" localSheetId="4" hidden="1">{"'Sheet1'!$L$16"}</definedName>
    <definedName name="ctieu" localSheetId="5" hidden="1">{"'Sheet1'!$L$16"}</definedName>
    <definedName name="ctieu" localSheetId="6" hidden="1">{"'Sheet1'!$L$16"}</definedName>
    <definedName name="ctieu" hidden="1">{"'Sheet1'!$L$16"}</definedName>
    <definedName name="dagiang21" localSheetId="4" hidden="1">{"'Sheet1'!$L$16"}</definedName>
    <definedName name="dagiang21" localSheetId="5" hidden="1">{"'Sheet1'!$L$16"}</definedName>
    <definedName name="dagiang21" localSheetId="6" hidden="1">{"'Sheet1'!$L$16"}</definedName>
    <definedName name="dagiang21" hidden="1">{"'Sheet1'!$L$16"}</definedName>
    <definedName name="dđ" localSheetId="4" hidden="1">{"'Sheet1'!$L$16"}</definedName>
    <definedName name="dđ" localSheetId="5" hidden="1">{"'Sheet1'!$L$16"}</definedName>
    <definedName name="dđ" localSheetId="6" hidden="1">{"'Sheet1'!$L$16"}</definedName>
    <definedName name="dđ" localSheetId="7" hidden="1">{"'Sheet1'!$L$16"}</definedName>
    <definedName name="dđ" hidden="1">{"'Sheet1'!$L$16"}</definedName>
    <definedName name="ddd" localSheetId="4" hidden="1">{"'Sheet1'!$L$16"}</definedName>
    <definedName name="ddd" localSheetId="5" hidden="1">{"'Sheet1'!$L$16"}</definedName>
    <definedName name="ddd" localSheetId="6" hidden="1">{"'Sheet1'!$L$16"}</definedName>
    <definedName name="ddd" hidden="1">{"'Sheet1'!$L$16"}</definedName>
    <definedName name="dghdfgj" localSheetId="4" hidden="1">{"'Sheet1'!$L$16"}</definedName>
    <definedName name="dghdfgj" localSheetId="5" hidden="1">{"'Sheet1'!$L$16"}</definedName>
    <definedName name="dghdfgj" localSheetId="6" hidden="1">{"'Sheet1'!$L$16"}</definedName>
    <definedName name="dghdfgj" hidden="1">{"'Sheet1'!$L$16"}</definedName>
    <definedName name="dghdgfh" localSheetId="4" hidden="1">{"'Sheet1'!$L$16"}</definedName>
    <definedName name="dghdgfh" localSheetId="5" hidden="1">{"'Sheet1'!$L$16"}</definedName>
    <definedName name="dghdgfh" localSheetId="6" hidden="1">{"'Sheet1'!$L$16"}</definedName>
    <definedName name="dghdgfh" hidden="1">{"'Sheet1'!$L$16"}</definedName>
    <definedName name="dhg" localSheetId="4" hidden="1">{"'Sheet1'!$L$16"}</definedName>
    <definedName name="dhg" localSheetId="5" hidden="1">{"'Sheet1'!$L$16"}</definedName>
    <definedName name="dhg" localSheetId="6" hidden="1">{"'Sheet1'!$L$16"}</definedName>
    <definedName name="dhg" hidden="1">{"'Sheet1'!$L$16"}</definedName>
    <definedName name="DSGD" localSheetId="4" hidden="1">{"'Sheet1'!$L$16"}</definedName>
    <definedName name="DSGD" localSheetId="5" hidden="1">{"'Sheet1'!$L$16"}</definedName>
    <definedName name="DSGD" localSheetId="6" hidden="1">{"'Sheet1'!$L$16"}</definedName>
    <definedName name="DSGD" localSheetId="7" hidden="1">{"'Sheet1'!$L$16"}</definedName>
    <definedName name="DSGD" hidden="1">{"'Sheet1'!$L$16"}</definedName>
    <definedName name="DWPRICE" localSheetId="1" hidden="1">[2]Quantity!#REF!</definedName>
    <definedName name="DWPRICE" localSheetId="2" hidden="1">[2]Quantity!#REF!</definedName>
    <definedName name="DWPRICE" hidden="1">[2]Quantity!#REF!</definedName>
    <definedName name="fff" localSheetId="4" hidden="1">{"'Sheet1'!$L$16"}</definedName>
    <definedName name="fff" localSheetId="5" hidden="1">{"'Sheet1'!$L$16"}</definedName>
    <definedName name="fff" localSheetId="6" hidden="1">{"'Sheet1'!$L$16"}</definedName>
    <definedName name="fff" hidden="1">{"'Sheet1'!$L$16"}</definedName>
    <definedName name="fsdfdsf" localSheetId="4" hidden="1">{"'Sheet1'!$L$16"}</definedName>
    <definedName name="fsdfdsf" localSheetId="5" hidden="1">{"'Sheet1'!$L$16"}</definedName>
    <definedName name="fsdfdsf" localSheetId="6" hidden="1">{"'Sheet1'!$L$16"}</definedName>
    <definedName name="fsdfdsf" hidden="1">{"'Sheet1'!$L$16"}</definedName>
    <definedName name="gcm" localSheetId="4" hidden="1">{"'Sheet1'!$L$16"}</definedName>
    <definedName name="gcm" localSheetId="5" hidden="1">{"'Sheet1'!$L$16"}</definedName>
    <definedName name="gcm" localSheetId="6" hidden="1">{"'Sheet1'!$L$16"}</definedName>
    <definedName name="gcm" hidden="1">{"'Sheet1'!$L$16"}</definedName>
    <definedName name="gdhfgh" localSheetId="4" hidden="1">{"'Sheet1'!$L$16"}</definedName>
    <definedName name="gdhfgh" localSheetId="5" hidden="1">{"'Sheet1'!$L$16"}</definedName>
    <definedName name="gdhfgh" localSheetId="6" hidden="1">{"'Sheet1'!$L$16"}</definedName>
    <definedName name="gdhfgh" hidden="1">{"'Sheet1'!$L$16"}</definedName>
    <definedName name="ggg" localSheetId="4" hidden="1">{"'Sheet1'!$L$16"}</definedName>
    <definedName name="ggg" localSheetId="5" hidden="1">{"'Sheet1'!$L$16"}</definedName>
    <definedName name="ggg" localSheetId="6" hidden="1">{"'Sheet1'!$L$16"}</definedName>
    <definedName name="ggg" hidden="1">{"'Sheet1'!$L$16"}</definedName>
    <definedName name="gsdfg" localSheetId="4" hidden="1">{"'Sheet1'!$L$16"}</definedName>
    <definedName name="gsdfg" localSheetId="5" hidden="1">{"'Sheet1'!$L$16"}</definedName>
    <definedName name="gsdfg" localSheetId="6" hidden="1">{"'Sheet1'!$L$16"}</definedName>
    <definedName name="gsdfg" hidden="1">{"'Sheet1'!$L$16"}</definedName>
    <definedName name="h" localSheetId="3" hidden="1">{"'Sheet1'!$L$16"}</definedName>
    <definedName name="h" localSheetId="4" hidden="1">{"'Sheet1'!$L$16"}</definedName>
    <definedName name="h" localSheetId="5" hidden="1">{"'Sheet1'!$L$16"}</definedName>
    <definedName name="h" localSheetId="6" hidden="1">{"'Sheet1'!$L$16"}</definedName>
    <definedName name="h" localSheetId="7" hidden="1">{"'Sheet1'!$L$16"}</definedName>
    <definedName name="h" hidden="1">{"'Sheet1'!$L$16"}</definedName>
    <definedName name="HCNA" localSheetId="4" hidden="1">{"'Sheet1'!$L$16"}</definedName>
    <definedName name="HCNA" localSheetId="5" hidden="1">{"'Sheet1'!$L$16"}</definedName>
    <definedName name="HCNA" localSheetId="6" hidden="1">{"'Sheet1'!$L$16"}</definedName>
    <definedName name="HCNA" hidden="1">{"'Sheet1'!$L$16"}</definedName>
    <definedName name="htlm" localSheetId="4" hidden="1">{"'Sheet1'!$L$16"}</definedName>
    <definedName name="htlm" localSheetId="5" hidden="1">{"'Sheet1'!$L$16"}</definedName>
    <definedName name="htlm" localSheetId="6" hidden="1">{"'Sheet1'!$L$16"}</definedName>
    <definedName name="htlm" hidden="1">{"'Sheet1'!$L$16"}</definedName>
    <definedName name="HTML_CodePage" hidden="1">950</definedName>
    <definedName name="HTML_Control" localSheetId="3"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NL" localSheetId="4" hidden="1">{"'Sheet1'!$L$16"}</definedName>
    <definedName name="HTNL" localSheetId="5" hidden="1">{"'Sheet1'!$L$16"}</definedName>
    <definedName name="HTNL" localSheetId="6" hidden="1">{"'Sheet1'!$L$16"}</definedName>
    <definedName name="HTNL" hidden="1">{"'Sheet1'!$L$16"}</definedName>
    <definedName name="hu" localSheetId="4" hidden="1">{"'Sheet1'!$L$16"}</definedName>
    <definedName name="hu" localSheetId="5" hidden="1">{"'Sheet1'!$L$16"}</definedName>
    <definedName name="hu" localSheetId="6" hidden="1">{"'Sheet1'!$L$16"}</definedName>
    <definedName name="hu"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hidden="1">{"'Sheet1'!$L$16"}</definedName>
    <definedName name="KSDA" localSheetId="4" hidden="1">{"'Sheet1'!$L$16"}</definedName>
    <definedName name="KSDA" localSheetId="5" hidden="1">{"'Sheet1'!$L$16"}</definedName>
    <definedName name="KSDA" localSheetId="6" hidden="1">{"'Sheet1'!$L$16"}</definedName>
    <definedName name="KSDA" hidden="1">{"'Sheet1'!$L$16"}</definedName>
    <definedName name="LDVL" localSheetId="4" hidden="1">{"'Sheet1'!$L$16"}</definedName>
    <definedName name="LDVL" localSheetId="5" hidden="1">{"'Sheet1'!$L$16"}</definedName>
    <definedName name="LDVL" localSheetId="6" hidden="1">{"'Sheet1'!$L$16"}</definedName>
    <definedName name="LDVL" localSheetId="7" hidden="1">{"'Sheet1'!$L$16"}</definedName>
    <definedName name="LDVL" hidden="1">{"'Sheet1'!$L$16"}</definedName>
    <definedName name="mo" localSheetId="4" hidden="1">{"'Sheet1'!$L$16"}</definedName>
    <definedName name="mo" localSheetId="5" hidden="1">{"'Sheet1'!$L$16"}</definedName>
    <definedName name="mo" localSheetId="6" hidden="1">{"'Sheet1'!$L$16"}</definedName>
    <definedName name="mo" hidden="1">{"'Sheet1'!$L$16"}</definedName>
    <definedName name="Ne" localSheetId="4" hidden="1">{"'Sheet1'!$L$16"}</definedName>
    <definedName name="Ne" localSheetId="5" hidden="1">{"'Sheet1'!$L$16"}</definedName>
    <definedName name="Ne" localSheetId="6" hidden="1">{"'Sheet1'!$L$16"}</definedName>
    <definedName name="Ne" hidden="1">{"'Sheet1'!$L$16"}</definedName>
    <definedName name="ngu" localSheetId="4" hidden="1">{"'Sheet1'!$L$16"}</definedName>
    <definedName name="ngu" localSheetId="5" hidden="1">{"'Sheet1'!$L$16"}</definedName>
    <definedName name="ngu" localSheetId="6" hidden="1">{"'Sheet1'!$L$16"}</definedName>
    <definedName name="ngu" hidden="1">{"'Sheet1'!$L$16"}</definedName>
    <definedName name="nnn" localSheetId="4" hidden="1">{"'Sheet1'!$L$16"}</definedName>
    <definedName name="nnn" localSheetId="5" hidden="1">{"'Sheet1'!$L$16"}</definedName>
    <definedName name="nnn" localSheetId="6" hidden="1">{"'Sheet1'!$L$16"}</definedName>
    <definedName name="nnn" hidden="1">{"'Sheet1'!$L$16"}</definedName>
    <definedName name="PL" localSheetId="4" hidden="1">{"'Sheet1'!$L$16"}</definedName>
    <definedName name="PL" localSheetId="5" hidden="1">{"'Sheet1'!$L$16"}</definedName>
    <definedName name="PL" localSheetId="6" hidden="1">{"'Sheet1'!$L$16"}</definedName>
    <definedName name="PL" hidden="1">{"'Sheet1'!$L$16"}</definedName>
    <definedName name="PlucBcaoTD" localSheetId="4" hidden="1">{"'Sheet1'!$L$16"}</definedName>
    <definedName name="PlucBcaoTD" localSheetId="5" hidden="1">{"'Sheet1'!$L$16"}</definedName>
    <definedName name="PlucBcaoTD" localSheetId="6" hidden="1">{"'Sheet1'!$L$16"}</definedName>
    <definedName name="PlucBcaoTD" hidden="1">{"'Sheet1'!$L$16"}</definedName>
    <definedName name="_xlnm.Print_Area" localSheetId="1">'1. Các chỉ tiêu chủ yếu (chuan)'!$A$1:$K$45</definedName>
    <definedName name="_xlnm.Print_Area" localSheetId="2">'1. CTC Yếu_PP'!$A$1:$I$41</definedName>
    <definedName name="_xlnm.Print_Area" localSheetId="3">'2. CTTH'!$A$1:$J$13</definedName>
    <definedName name="_xlnm.Print_Area" localSheetId="4">'3. KT'!$A$1:$K$93</definedName>
    <definedName name="_xlnm.Print_Area" localSheetId="5">'4. XH'!$A$1:$K$96</definedName>
    <definedName name="_xlnm.Print_Area" localSheetId="6">'5. MOI TRUONG'!$A$1:$J$10</definedName>
    <definedName name="_xlnm.Print_Area" localSheetId="7">'6. PTDN '!$A$1:$J$22</definedName>
    <definedName name="_xlnm.Print_Titles" localSheetId="1">'1. Các chỉ tiêu chủ yếu (chuan)'!$4:$5</definedName>
    <definedName name="_xlnm.Print_Titles" localSheetId="2">'1. CTC Yếu_PP'!$4:$5</definedName>
    <definedName name="_xlnm.Print_Titles" localSheetId="3">'2. CTTH'!$4:$5</definedName>
    <definedName name="_xlnm.Print_Titles" localSheetId="4">'3. KT'!$4:$5</definedName>
    <definedName name="_xlnm.Print_Titles" localSheetId="5">'4. XH'!$4:$5</definedName>
    <definedName name="_xlnm.Print_Titles" localSheetId="6">'5. MOI TRUONG'!$4:$5</definedName>
    <definedName name="_xlnm.Print_Titles" localSheetId="7">'6. PTDN '!$4:$5</definedName>
    <definedName name="qa" localSheetId="4" hidden="1">{"'Sheet1'!$L$16"}</definedName>
    <definedName name="qa" localSheetId="5" hidden="1">{"'Sheet1'!$L$16"}</definedName>
    <definedName name="qa" localSheetId="6" hidden="1">{"'Sheet1'!$L$16"}</definedName>
    <definedName name="qa" localSheetId="7" hidden="1">{"'Sheet1'!$L$16"}</definedName>
    <definedName name="qa" hidden="1">{"'Sheet1'!$L$16"}</definedName>
    <definedName name="sencount" hidden="1">2</definedName>
    <definedName name="sfsd" localSheetId="4" hidden="1">{"'Sheet1'!$L$16"}</definedName>
    <definedName name="sfsd" localSheetId="5" hidden="1">{"'Sheet1'!$L$16"}</definedName>
    <definedName name="sfsd" localSheetId="6" hidden="1">{"'Sheet1'!$L$16"}</definedName>
    <definedName name="sfsd" hidden="1">{"'Sheet1'!$L$16"}</definedName>
    <definedName name="SNGD" localSheetId="4" hidden="1">{"'Sheet1'!$L$16"}</definedName>
    <definedName name="SNGD" localSheetId="5" hidden="1">{"'Sheet1'!$L$16"}</definedName>
    <definedName name="SNGD" localSheetId="6" hidden="1">{"'Sheet1'!$L$16"}</definedName>
    <definedName name="SNGD" localSheetId="7" hidden="1">{"'Sheet1'!$L$16"}</definedName>
    <definedName name="SNGD" hidden="1">{"'Sheet1'!$L$16"}</definedName>
    <definedName name="ss" localSheetId="7" hidden="1">#REF!</definedName>
    <definedName name="ss" hidden="1">#REF!</definedName>
    <definedName name="Suathang3" localSheetId="4" hidden="1">{"'Sheet1'!$L$16"}</definedName>
    <definedName name="Suathang3" localSheetId="5" hidden="1">{"'Sheet1'!$L$16"}</definedName>
    <definedName name="Suathang3" localSheetId="6" hidden="1">{"'Sheet1'!$L$16"}</definedName>
    <definedName name="Suathang3" hidden="1">{"'Sheet1'!$L$16"}</definedName>
    <definedName name="T.3" localSheetId="4" hidden="1">{"'Sheet1'!$L$16"}</definedName>
    <definedName name="T.3" localSheetId="5" hidden="1">{"'Sheet1'!$L$16"}</definedName>
    <definedName name="T.3" localSheetId="6" hidden="1">{"'Sheet1'!$L$16"}</definedName>
    <definedName name="T.3" hidden="1">{"'Sheet1'!$L$16"}</definedName>
    <definedName name="TatBo" localSheetId="4" hidden="1">{"'Sheet1'!$L$16"}</definedName>
    <definedName name="TatBo" localSheetId="5" hidden="1">{"'Sheet1'!$L$16"}</definedName>
    <definedName name="TatBo" localSheetId="6" hidden="1">{"'Sheet1'!$L$16"}</definedName>
    <definedName name="TatBo" localSheetId="7" hidden="1">{"'Sheet1'!$L$16"}</definedName>
    <definedName name="TatBo" hidden="1">{"'Sheet1'!$L$16"}</definedName>
    <definedName name="TDTT" localSheetId="4" hidden="1">{"'Sheet1'!$L$16"}</definedName>
    <definedName name="TDTT" localSheetId="5" hidden="1">{"'Sheet1'!$L$16"}</definedName>
    <definedName name="TDTT" localSheetId="6" hidden="1">{"'Sheet1'!$L$16"}</definedName>
    <definedName name="TDTT" localSheetId="7" hidden="1">{"'Sheet1'!$L$16"}</definedName>
    <definedName name="TDTT" hidden="1">{"'Sheet1'!$L$16"}</definedName>
    <definedName name="tha" localSheetId="4" hidden="1">{"'Sheet1'!$L$16"}</definedName>
    <definedName name="tha" localSheetId="5" hidden="1">{"'Sheet1'!$L$16"}</definedName>
    <definedName name="tha" localSheetId="6" hidden="1">{"'Sheet1'!$L$16"}</definedName>
    <definedName name="tha" hidden="1">{"'Sheet1'!$L$16"}</definedName>
    <definedName name="Thang1" localSheetId="4" hidden="1">{"'Sheet1'!$L$16"}</definedName>
    <definedName name="Thang1" localSheetId="5" hidden="1">{"'Sheet1'!$L$16"}</definedName>
    <definedName name="Thang1" localSheetId="6" hidden="1">{"'Sheet1'!$L$16"}</definedName>
    <definedName name="Thang1" hidden="1">{"'Sheet1'!$L$16"}</definedName>
    <definedName name="THKL" localSheetId="4" hidden="1">{"'Sheet1'!$L$16"}</definedName>
    <definedName name="THKL" localSheetId="5" hidden="1">{"'Sheet1'!$L$16"}</definedName>
    <definedName name="THKL" localSheetId="6" hidden="1">{"'Sheet1'!$L$16"}</definedName>
    <definedName name="THKL" localSheetId="7" hidden="1">{"'Sheet1'!$L$16"}</definedName>
    <definedName name="THKL" hidden="1">{"'Sheet1'!$L$16"}</definedName>
    <definedName name="thuy" localSheetId="4" hidden="1">{"'Sheet1'!$L$16"}</definedName>
    <definedName name="thuy" localSheetId="5" hidden="1">{"'Sheet1'!$L$16"}</definedName>
    <definedName name="thuy" localSheetId="6" hidden="1">{"'Sheet1'!$L$16"}</definedName>
    <definedName name="thuy" hidden="1">{"'Sheet1'!$L$16"}</definedName>
    <definedName name="tonghop" localSheetId="4" hidden="1">{"'Sheet1'!$L$16"}</definedName>
    <definedName name="tonghop" localSheetId="5" hidden="1">{"'Sheet1'!$L$16"}</definedName>
    <definedName name="tonghop" localSheetId="6" hidden="1">{"'Sheet1'!$L$16"}</definedName>
    <definedName name="tonghop" localSheetId="7" hidden="1">{"'Sheet1'!$L$16"}</definedName>
    <definedName name="tonghop" hidden="1">{"'Sheet1'!$L$16"}</definedName>
    <definedName name="tuyennhanh" localSheetId="4" hidden="1">{"'Sheet1'!$L$16"}</definedName>
    <definedName name="tuyennhanh" localSheetId="5" hidden="1">{"'Sheet1'!$L$16"}</definedName>
    <definedName name="tuyennhanh" localSheetId="6" hidden="1">{"'Sheet1'!$L$16"}</definedName>
    <definedName name="tuyennhanh" hidden="1">{"'Sheet1'!$L$16"}</definedName>
    <definedName name="v" localSheetId="4" hidden="1">{"'Sheet1'!$L$16"}</definedName>
    <definedName name="v" localSheetId="5" hidden="1">{"'Sheet1'!$L$16"}</definedName>
    <definedName name="v" localSheetId="6" hidden="1">{"'Sheet1'!$L$16"}</definedName>
    <definedName name="v" hidden="1">{"'Sheet1'!$L$16"}</definedName>
    <definedName name="vh" localSheetId="4" hidden="1">{"'Sheet1'!$L$16"}</definedName>
    <definedName name="vh" localSheetId="5" hidden="1">{"'Sheet1'!$L$16"}</definedName>
    <definedName name="vh" localSheetId="6" hidden="1">{"'Sheet1'!$L$16"}</definedName>
    <definedName name="vh" localSheetId="7" hidden="1">{"'Sheet1'!$L$16"}</definedName>
    <definedName name="vh" hidden="1">{"'Sheet1'!$L$16"}</definedName>
    <definedName name="VHTT" localSheetId="4" hidden="1">{"'Sheet1'!$L$16"}</definedName>
    <definedName name="VHTT" localSheetId="5" hidden="1">{"'Sheet1'!$L$16"}</definedName>
    <definedName name="VHTT" localSheetId="6" hidden="1">{"'Sheet1'!$L$16"}</definedName>
    <definedName name="VHTT" localSheetId="7" hidden="1">{"'Sheet1'!$L$16"}</definedName>
    <definedName name="VHTT" hidden="1">{"'Sheet1'!$L$16"}</definedName>
    <definedName name="vlct" localSheetId="4" hidden="1">{"'Sheet1'!$L$16"}</definedName>
    <definedName name="vlct" localSheetId="5" hidden="1">{"'Sheet1'!$L$16"}</definedName>
    <definedName name="vlct" localSheetId="6" hidden="1">{"'Sheet1'!$L$16"}</definedName>
    <definedName name="vlct" hidden="1">{"'Sheet1'!$L$16"}</definedName>
    <definedName name="wrn.chi._.tiÆt." localSheetId="4" hidden="1">{#N/A,#N/A,FALSE,"Chi tiÆt"}</definedName>
    <definedName name="wrn.chi._.tiÆt." localSheetId="5" hidden="1">{#N/A,#N/A,FALSE,"Chi tiÆt"}</definedName>
    <definedName name="wrn.chi._.tiÆt." localSheetId="6" hidden="1">{#N/A,#N/A,FALSE,"Chi tiÆt"}</definedName>
    <definedName name="wrn.chi._.tiÆt." localSheetId="7" hidden="1">{#N/A,#N/A,FALSE,"Chi tiÆt"}</definedName>
    <definedName name="wrn.chi._.tiÆt." hidden="1">{#N/A,#N/A,FALSE,"Chi tiÆt"}</definedName>
    <definedName name="XNTam" localSheetId="4" hidden="1">{"'Sheet1'!$L$16"}</definedName>
    <definedName name="XNTam" localSheetId="5" hidden="1">{"'Sheet1'!$L$16"}</definedName>
    <definedName name="XNTam" localSheetId="6" hidden="1">{"'Sheet1'!$L$16"}</definedName>
    <definedName name="XNTam" localSheetId="7" hidden="1">{"'Sheet1'!$L$16"}</definedName>
    <definedName name="XNTam" hidden="1">{"'Sheet1'!$L$16"}</definedName>
    <definedName name="xvxcvxc" localSheetId="4" hidden="1">{"'Sheet1'!$L$16"}</definedName>
    <definedName name="xvxcvxc" localSheetId="5" hidden="1">{"'Sheet1'!$L$16"}</definedName>
    <definedName name="xvxcvxc" localSheetId="6" hidden="1">{"'Sheet1'!$L$16"}</definedName>
    <definedName name="xvxcvxc" hidden="1">{"'Sheet1'!$L$16"}</definedName>
    <definedName name="y" localSheetId="4" hidden="1">{"'Sheet1'!$L$16"}</definedName>
    <definedName name="y" localSheetId="5" hidden="1">{"'Sheet1'!$L$16"}</definedName>
    <definedName name="y" localSheetId="6" hidden="1">{"'Sheet1'!$L$16"}</definedName>
    <definedName name="y" localSheetId="7" hidden="1">{"'Sheet1'!$L$16"}</definedName>
    <definedName name="y" hidden="1">{"'Sheet1'!$L$16"}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0" i="88" l="1"/>
  <c r="E84" i="88"/>
  <c r="D84" i="88"/>
  <c r="H84" i="87"/>
  <c r="E84" i="87"/>
  <c r="F84" i="87" s="1"/>
  <c r="G84" i="87" s="1"/>
  <c r="D84" i="87"/>
  <c r="H47" i="87"/>
  <c r="H46" i="87"/>
  <c r="E46" i="87"/>
  <c r="F46" i="87"/>
  <c r="G46" i="87" s="1"/>
  <c r="D46" i="87"/>
  <c r="H45" i="87"/>
  <c r="E45" i="87"/>
  <c r="F45" i="87" s="1"/>
  <c r="G45" i="87" s="1"/>
  <c r="H43" i="87"/>
  <c r="F43" i="87"/>
  <c r="G43" i="87" s="1"/>
  <c r="E43" i="87"/>
  <c r="H42" i="87"/>
  <c r="F42" i="87"/>
  <c r="G42" i="87" s="1"/>
  <c r="E42" i="87"/>
  <c r="D41" i="87"/>
  <c r="E41" i="87"/>
  <c r="F41" i="87"/>
  <c r="G41" i="87" s="1"/>
  <c r="H41" i="87"/>
  <c r="H39" i="87"/>
  <c r="E39" i="87"/>
  <c r="F39" i="87" s="1"/>
  <c r="G39" i="87" s="1"/>
  <c r="D39" i="87"/>
  <c r="H38" i="87"/>
  <c r="E38" i="87"/>
  <c r="F38" i="87"/>
  <c r="G38" i="87"/>
  <c r="I38" i="87" s="1"/>
  <c r="H32" i="87"/>
  <c r="H33" i="87"/>
  <c r="E32" i="87"/>
  <c r="H18" i="87"/>
  <c r="E18" i="87"/>
  <c r="H47" i="88"/>
  <c r="H37" i="87"/>
  <c r="D37" i="87"/>
  <c r="E37" i="87"/>
  <c r="F37" i="87" s="1"/>
  <c r="G37" i="87" s="1"/>
  <c r="H25" i="84"/>
  <c r="H35" i="87"/>
  <c r="E24" i="84"/>
  <c r="E36" i="87"/>
  <c r="H24" i="84"/>
  <c r="F24" i="84"/>
  <c r="F36" i="87" s="1"/>
  <c r="G24" i="84"/>
  <c r="G36" i="87" s="1"/>
  <c r="E25" i="84"/>
  <c r="F25" i="84"/>
  <c r="G25" i="84" s="1"/>
  <c r="D25" i="84"/>
  <c r="D35" i="87" s="1"/>
  <c r="E35" i="87" s="1"/>
  <c r="F35" i="87" s="1"/>
  <c r="G35" i="87" s="1"/>
  <c r="I35" i="87" s="1"/>
  <c r="D24" i="84"/>
  <c r="F51" i="87"/>
  <c r="G51" i="87" s="1"/>
  <c r="H49" i="87"/>
  <c r="E49" i="87"/>
  <c r="F49" i="87"/>
  <c r="G49" i="87"/>
  <c r="D49" i="87"/>
  <c r="J50" i="87"/>
  <c r="I50" i="87"/>
  <c r="E16" i="87"/>
  <c r="D16" i="87"/>
  <c r="H15" i="87"/>
  <c r="I90" i="88"/>
  <c r="H89" i="88"/>
  <c r="E24" i="87"/>
  <c r="F24" i="87"/>
  <c r="G24" i="87"/>
  <c r="H24" i="87"/>
  <c r="D24" i="87"/>
  <c r="I26" i="87"/>
  <c r="H20" i="84"/>
  <c r="H22" i="87"/>
  <c r="J20" i="87"/>
  <c r="I20" i="87"/>
  <c r="E19" i="84"/>
  <c r="H19" i="84"/>
  <c r="I16" i="87"/>
  <c r="J16" i="87"/>
  <c r="F17" i="84"/>
  <c r="G17" i="84" s="1"/>
  <c r="G16" i="87" s="1"/>
  <c r="F16" i="87"/>
  <c r="H17" i="84"/>
  <c r="H16" i="87" s="1"/>
  <c r="I10" i="30"/>
  <c r="J10" i="30"/>
  <c r="I9" i="30"/>
  <c r="J9" i="30"/>
  <c r="J7" i="30"/>
  <c r="I7" i="30"/>
  <c r="J8" i="30"/>
  <c r="I8" i="30"/>
  <c r="E8" i="30"/>
  <c r="E9" i="30"/>
  <c r="E10" i="30"/>
  <c r="D8" i="30"/>
  <c r="D9" i="30"/>
  <c r="D10" i="30"/>
  <c r="D7" i="30"/>
  <c r="E7" i="30"/>
  <c r="F64" i="87"/>
  <c r="G64" i="87" s="1"/>
  <c r="F70" i="87"/>
  <c r="G70" i="87" s="1"/>
  <c r="F71" i="87"/>
  <c r="G71" i="87" s="1"/>
  <c r="F73" i="87"/>
  <c r="G73" i="87" s="1"/>
  <c r="F77" i="87"/>
  <c r="G77" i="87" s="1"/>
  <c r="F79" i="87"/>
  <c r="G79" i="87"/>
  <c r="J79" i="87" s="1"/>
  <c r="F80" i="87"/>
  <c r="G80" i="87" s="1"/>
  <c r="F81" i="87"/>
  <c r="G81" i="87" s="1"/>
  <c r="F82" i="87"/>
  <c r="G82" i="87" s="1"/>
  <c r="F83" i="87"/>
  <c r="G83" i="87" s="1"/>
  <c r="F85" i="87"/>
  <c r="G85" i="87" s="1"/>
  <c r="F86" i="87"/>
  <c r="G86" i="87" s="1"/>
  <c r="F87" i="87"/>
  <c r="G87" i="87" s="1"/>
  <c r="F88" i="87"/>
  <c r="G88" i="87" s="1"/>
  <c r="F90" i="87"/>
  <c r="G90" i="87" s="1"/>
  <c r="H91" i="87"/>
  <c r="H89" i="87"/>
  <c r="H78" i="87"/>
  <c r="H76" i="87"/>
  <c r="H75" i="87"/>
  <c r="H74" i="87"/>
  <c r="H69" i="87"/>
  <c r="H68" i="87"/>
  <c r="H67" i="87"/>
  <c r="H66" i="87"/>
  <c r="H63" i="87" s="1"/>
  <c r="H65" i="87"/>
  <c r="H64" i="87"/>
  <c r="D91" i="87"/>
  <c r="D89" i="87"/>
  <c r="D30" i="84" s="1"/>
  <c r="D78" i="87"/>
  <c r="D76" i="87"/>
  <c r="D72" i="87" s="1"/>
  <c r="D75" i="87"/>
  <c r="D74" i="87"/>
  <c r="D69" i="87"/>
  <c r="D68" i="87"/>
  <c r="D67" i="87"/>
  <c r="D66" i="87"/>
  <c r="D65" i="87"/>
  <c r="E91" i="87"/>
  <c r="F91" i="87" s="1"/>
  <c r="G91" i="87" s="1"/>
  <c r="J91" i="87" s="1"/>
  <c r="E89" i="87"/>
  <c r="E30" i="84" s="1"/>
  <c r="E78" i="87"/>
  <c r="F78" i="87"/>
  <c r="G78" i="87" s="1"/>
  <c r="E76" i="87"/>
  <c r="F76" i="87"/>
  <c r="G76" i="87" s="1"/>
  <c r="E75" i="87"/>
  <c r="F75" i="87"/>
  <c r="G75" i="87" s="1"/>
  <c r="E74" i="87"/>
  <c r="F74" i="87"/>
  <c r="G74" i="87" s="1"/>
  <c r="E69" i="87"/>
  <c r="F69" i="87"/>
  <c r="G69" i="87" s="1"/>
  <c r="J69" i="87" s="1"/>
  <c r="E68" i="87"/>
  <c r="E67" i="87"/>
  <c r="F67" i="87"/>
  <c r="G67" i="87" s="1"/>
  <c r="E66" i="87"/>
  <c r="E63" i="87" s="1"/>
  <c r="F63" i="87" s="1"/>
  <c r="G63" i="87" s="1"/>
  <c r="E65" i="87"/>
  <c r="F65" i="87"/>
  <c r="G65" i="87" s="1"/>
  <c r="J96" i="87"/>
  <c r="I96" i="87"/>
  <c r="J95" i="87"/>
  <c r="I95" i="87"/>
  <c r="J94" i="87"/>
  <c r="I94" i="87"/>
  <c r="J93" i="87"/>
  <c r="I93" i="87"/>
  <c r="J61" i="87"/>
  <c r="I61" i="87"/>
  <c r="J60" i="87"/>
  <c r="I60" i="87"/>
  <c r="J59" i="87"/>
  <c r="I59" i="87"/>
  <c r="J58" i="87"/>
  <c r="I58" i="87"/>
  <c r="J57" i="87"/>
  <c r="I57" i="87"/>
  <c r="J56" i="87"/>
  <c r="I56" i="87"/>
  <c r="J55" i="87"/>
  <c r="I55" i="87"/>
  <c r="J54" i="87"/>
  <c r="I54" i="87"/>
  <c r="J53" i="87"/>
  <c r="I53" i="87"/>
  <c r="J52" i="87"/>
  <c r="I52" i="87"/>
  <c r="D43" i="87"/>
  <c r="D42" i="87"/>
  <c r="D38" i="87"/>
  <c r="E34" i="87"/>
  <c r="I34" i="87"/>
  <c r="J34" i="87"/>
  <c r="D34" i="87"/>
  <c r="E33" i="87"/>
  <c r="F33" i="87"/>
  <c r="G33" i="87" s="1"/>
  <c r="I33" i="87" s="1"/>
  <c r="E31" i="87"/>
  <c r="F31" i="87" s="1"/>
  <c r="G31" i="87" s="1"/>
  <c r="D29" i="87"/>
  <c r="D27" i="87" s="1"/>
  <c r="I22" i="87"/>
  <c r="J22" i="87"/>
  <c r="E22" i="87"/>
  <c r="F22" i="87"/>
  <c r="D22" i="87"/>
  <c r="H17" i="87"/>
  <c r="E14" i="87"/>
  <c r="F14" i="87" s="1"/>
  <c r="G14" i="87" s="1"/>
  <c r="E15" i="87"/>
  <c r="F15" i="87" s="1"/>
  <c r="G15" i="87" s="1"/>
  <c r="E17" i="87"/>
  <c r="F17" i="87" s="1"/>
  <c r="G17" i="87" s="1"/>
  <c r="E12" i="87"/>
  <c r="F12" i="87" s="1"/>
  <c r="G12" i="87" s="1"/>
  <c r="I12" i="87" s="1"/>
  <c r="D7" i="87"/>
  <c r="F32" i="87"/>
  <c r="G32" i="87" s="1"/>
  <c r="F18" i="87"/>
  <c r="G18" i="87"/>
  <c r="I18" i="87" s="1"/>
  <c r="I26" i="84"/>
  <c r="U13" i="87"/>
  <c r="T13" i="87"/>
  <c r="S13" i="87"/>
  <c r="R13" i="87"/>
  <c r="Q13" i="87"/>
  <c r="P13" i="87"/>
  <c r="I37" i="84"/>
  <c r="J37" i="84"/>
  <c r="I36" i="84"/>
  <c r="J36" i="84"/>
  <c r="I35" i="84"/>
  <c r="J35" i="84"/>
  <c r="J34" i="84"/>
  <c r="I34" i="84"/>
  <c r="I10" i="87"/>
  <c r="I8" i="87"/>
  <c r="I9" i="87"/>
  <c r="J10" i="87"/>
  <c r="J9" i="87"/>
  <c r="J8" i="87"/>
  <c r="D13" i="87"/>
  <c r="F13" i="87"/>
  <c r="G13" i="87" s="1"/>
  <c r="J13" i="87" s="1"/>
  <c r="P58" i="84"/>
  <c r="H17" i="75"/>
  <c r="F17" i="75"/>
  <c r="G17" i="75"/>
  <c r="E17" i="75"/>
  <c r="D17" i="75"/>
  <c r="J13" i="75"/>
  <c r="I13" i="75"/>
  <c r="H10" i="89"/>
  <c r="E9" i="89"/>
  <c r="F9" i="89"/>
  <c r="G9" i="89"/>
  <c r="I9" i="89"/>
  <c r="J9" i="89"/>
  <c r="D9" i="89"/>
  <c r="D8" i="89"/>
  <c r="J86" i="88"/>
  <c r="I86" i="88"/>
  <c r="F82" i="88"/>
  <c r="G82" i="88" s="1"/>
  <c r="I82" i="88" s="1"/>
  <c r="F85" i="88"/>
  <c r="F84" i="88" s="1"/>
  <c r="G85" i="88"/>
  <c r="G84" i="88" s="1"/>
  <c r="J84" i="88" s="1"/>
  <c r="E85" i="88"/>
  <c r="D69" i="88"/>
  <c r="D70" i="88"/>
  <c r="D72" i="88"/>
  <c r="D73" i="88"/>
  <c r="D75" i="88"/>
  <c r="D76" i="88"/>
  <c r="D78" i="88"/>
  <c r="D79" i="88"/>
  <c r="F79" i="88"/>
  <c r="G79" i="88"/>
  <c r="J79" i="88" s="1"/>
  <c r="F78" i="88"/>
  <c r="G78" i="88"/>
  <c r="J78" i="88" s="1"/>
  <c r="F76" i="88"/>
  <c r="G76" i="88"/>
  <c r="F75" i="88"/>
  <c r="G75" i="88" s="1"/>
  <c r="J75" i="88" s="1"/>
  <c r="F73" i="88"/>
  <c r="G73" i="88" s="1"/>
  <c r="J73" i="88" s="1"/>
  <c r="F72" i="88"/>
  <c r="G72" i="88"/>
  <c r="F70" i="88"/>
  <c r="G70" i="88" s="1"/>
  <c r="F69" i="88"/>
  <c r="G69" i="88"/>
  <c r="J69" i="88" s="1"/>
  <c r="J63" i="88"/>
  <c r="I63" i="88"/>
  <c r="E53" i="88"/>
  <c r="H53" i="88"/>
  <c r="D53" i="88"/>
  <c r="J51" i="88"/>
  <c r="I51" i="88"/>
  <c r="D49" i="88"/>
  <c r="I49" i="88"/>
  <c r="E65" i="88"/>
  <c r="F65" i="88" s="1"/>
  <c r="D59" i="88"/>
  <c r="E59" i="88" s="1"/>
  <c r="F59" i="88" s="1"/>
  <c r="G59" i="88" s="1"/>
  <c r="D60" i="88"/>
  <c r="E60" i="88"/>
  <c r="F60" i="88"/>
  <c r="G60" i="88" s="1"/>
  <c r="D61" i="88"/>
  <c r="E61" i="88" s="1"/>
  <c r="F61" i="88" s="1"/>
  <c r="G61" i="88" s="1"/>
  <c r="D58" i="88"/>
  <c r="E58" i="88"/>
  <c r="F58" i="88"/>
  <c r="G58" i="88" s="1"/>
  <c r="I58" i="88" s="1"/>
  <c r="F56" i="88"/>
  <c r="G56" i="88" s="1"/>
  <c r="G55" i="88"/>
  <c r="G53" i="88"/>
  <c r="F55" i="88"/>
  <c r="F53" i="88"/>
  <c r="L46" i="88"/>
  <c r="H48" i="88"/>
  <c r="G48" i="88"/>
  <c r="F48" i="88"/>
  <c r="E48" i="88"/>
  <c r="J46" i="88"/>
  <c r="I46" i="88"/>
  <c r="I42" i="88"/>
  <c r="D44" i="88"/>
  <c r="I38" i="88"/>
  <c r="D40" i="88"/>
  <c r="G36" i="88"/>
  <c r="F36" i="88"/>
  <c r="E36" i="88"/>
  <c r="D36" i="88"/>
  <c r="I34" i="88"/>
  <c r="A2" i="30"/>
  <c r="A2" i="88" s="1"/>
  <c r="A2" i="87" s="1"/>
  <c r="A2" i="75" s="1"/>
  <c r="I21" i="88"/>
  <c r="I15" i="88"/>
  <c r="I12" i="88"/>
  <c r="H84" i="88"/>
  <c r="H34" i="88"/>
  <c r="H38" i="88"/>
  <c r="H40" i="88" s="1"/>
  <c r="J40" i="88" s="1"/>
  <c r="H42" i="88"/>
  <c r="J42" i="88" s="1"/>
  <c r="H21" i="88"/>
  <c r="J21" i="88" s="1"/>
  <c r="F18" i="88"/>
  <c r="G18" i="88" s="1"/>
  <c r="H18" i="88"/>
  <c r="H20" i="88" s="1"/>
  <c r="H15" i="88"/>
  <c r="H17" i="88" s="1"/>
  <c r="J17" i="88" s="1"/>
  <c r="H12" i="88"/>
  <c r="D18" i="88"/>
  <c r="E18" i="88" s="1"/>
  <c r="E25" i="88"/>
  <c r="F25" i="88"/>
  <c r="H25" i="88"/>
  <c r="D25" i="88"/>
  <c r="D23" i="88"/>
  <c r="D17" i="88"/>
  <c r="D14" i="88"/>
  <c r="F90" i="88"/>
  <c r="G90" i="88"/>
  <c r="H90" i="88"/>
  <c r="E90" i="88"/>
  <c r="E89" i="88"/>
  <c r="F49" i="88"/>
  <c r="G49" i="88"/>
  <c r="H49" i="88"/>
  <c r="J49" i="88" s="1"/>
  <c r="E49" i="88"/>
  <c r="E44" i="88"/>
  <c r="F44" i="88"/>
  <c r="G44" i="88"/>
  <c r="F40" i="88"/>
  <c r="G40" i="88"/>
  <c r="I40" i="88"/>
  <c r="E32" i="88"/>
  <c r="F32" i="88"/>
  <c r="G32" i="88"/>
  <c r="F23" i="88"/>
  <c r="G23" i="88"/>
  <c r="I23" i="88" s="1"/>
  <c r="F20" i="88"/>
  <c r="F17" i="88"/>
  <c r="G17" i="88"/>
  <c r="I17" i="88"/>
  <c r="F14" i="88"/>
  <c r="G14" i="88"/>
  <c r="F9" i="88"/>
  <c r="G30" i="88"/>
  <c r="G28" i="88"/>
  <c r="H29" i="88"/>
  <c r="G27" i="88"/>
  <c r="G25" i="88" s="1"/>
  <c r="E29" i="88"/>
  <c r="E31" i="88" s="1"/>
  <c r="F29" i="88"/>
  <c r="F31" i="88"/>
  <c r="E40" i="88"/>
  <c r="E23" i="88"/>
  <c r="E17" i="88"/>
  <c r="E10" i="88" s="1"/>
  <c r="E14" i="88"/>
  <c r="E13" i="30"/>
  <c r="D13" i="30"/>
  <c r="E11" i="30"/>
  <c r="D11" i="30"/>
  <c r="J45" i="84"/>
  <c r="H44" i="84"/>
  <c r="H29" i="87"/>
  <c r="H27" i="87" s="1"/>
  <c r="E44" i="84"/>
  <c r="F44" i="84" s="1"/>
  <c r="G44" i="84" s="1"/>
  <c r="G29" i="87" s="1"/>
  <c r="G27" i="87" s="1"/>
  <c r="H43" i="84"/>
  <c r="E43" i="84"/>
  <c r="F43" i="84" s="1"/>
  <c r="G43" i="84" s="1"/>
  <c r="I43" i="84" s="1"/>
  <c r="D43" i="84"/>
  <c r="H41" i="84"/>
  <c r="E41" i="84"/>
  <c r="F41" i="84" s="1"/>
  <c r="G41" i="84" s="1"/>
  <c r="H40" i="84"/>
  <c r="H9" i="89"/>
  <c r="H33" i="84"/>
  <c r="F33" i="84"/>
  <c r="G33" i="84"/>
  <c r="I33" i="84" s="1"/>
  <c r="H32" i="84"/>
  <c r="E32" i="84"/>
  <c r="F32" i="84" s="1"/>
  <c r="G32" i="84" s="1"/>
  <c r="F28" i="84"/>
  <c r="J26" i="84"/>
  <c r="H27" i="84"/>
  <c r="H34" i="87"/>
  <c r="F34" i="87"/>
  <c r="H23" i="84"/>
  <c r="H22" i="84"/>
  <c r="E23" i="84"/>
  <c r="F23" i="84" s="1"/>
  <c r="G23" i="84" s="1"/>
  <c r="I23" i="84" s="1"/>
  <c r="E22" i="84"/>
  <c r="F22" i="84"/>
  <c r="G22" i="84"/>
  <c r="I22" i="84" s="1"/>
  <c r="Q20" i="84"/>
  <c r="G20" i="84"/>
  <c r="P20" i="84" s="1"/>
  <c r="AG20" i="84"/>
  <c r="H14" i="84"/>
  <c r="D14" i="84"/>
  <c r="D12" i="30" s="1"/>
  <c r="E14" i="84"/>
  <c r="E12" i="30"/>
  <c r="F14" i="84"/>
  <c r="G14" i="84" s="1"/>
  <c r="G12" i="30" s="1"/>
  <c r="I12" i="30" s="1"/>
  <c r="F12" i="30"/>
  <c r="F13" i="84"/>
  <c r="F13" i="30"/>
  <c r="H10" i="84"/>
  <c r="H11" i="84"/>
  <c r="H12" i="84"/>
  <c r="H9" i="84"/>
  <c r="F10" i="84"/>
  <c r="G10" i="84" s="1"/>
  <c r="F8" i="30"/>
  <c r="G8" i="30" s="1"/>
  <c r="F11" i="84"/>
  <c r="G11" i="84"/>
  <c r="F12" i="84"/>
  <c r="G12" i="84" s="1"/>
  <c r="F9" i="84"/>
  <c r="G9" i="84" s="1"/>
  <c r="F7" i="30"/>
  <c r="G7" i="30" s="1"/>
  <c r="F8" i="84"/>
  <c r="F11" i="30"/>
  <c r="N10" i="75"/>
  <c r="M10" i="75"/>
  <c r="S9" i="89"/>
  <c r="T9" i="89"/>
  <c r="U9" i="89"/>
  <c r="V9" i="89"/>
  <c r="W9" i="89"/>
  <c r="R9" i="89"/>
  <c r="S8" i="89"/>
  <c r="T8" i="89"/>
  <c r="U8" i="89"/>
  <c r="V8" i="89"/>
  <c r="W8" i="89"/>
  <c r="R8" i="89"/>
  <c r="Q29" i="87"/>
  <c r="R29" i="87"/>
  <c r="S29" i="87"/>
  <c r="T29" i="87"/>
  <c r="U29" i="87"/>
  <c r="P29" i="87"/>
  <c r="P26" i="87" s="1"/>
  <c r="Q22" i="87"/>
  <c r="R22" i="87"/>
  <c r="S22" i="87"/>
  <c r="T22" i="87"/>
  <c r="U22" i="87"/>
  <c r="P22" i="87"/>
  <c r="Q19" i="87"/>
  <c r="H19" i="87" s="1"/>
  <c r="H18" i="84" s="1"/>
  <c r="R19" i="87"/>
  <c r="S19" i="87"/>
  <c r="T19" i="87"/>
  <c r="U19" i="87"/>
  <c r="P19" i="87"/>
  <c r="E19" i="87"/>
  <c r="D19" i="87" s="1"/>
  <c r="D18" i="84" s="1"/>
  <c r="Q16" i="87"/>
  <c r="R16" i="87"/>
  <c r="S16" i="87"/>
  <c r="T16" i="87"/>
  <c r="U16" i="87"/>
  <c r="P16" i="87"/>
  <c r="P7" i="87"/>
  <c r="Q7" i="87"/>
  <c r="Q26" i="87" s="1"/>
  <c r="Q90" i="88"/>
  <c r="R90" i="88"/>
  <c r="S90" i="88"/>
  <c r="T90" i="88"/>
  <c r="U90" i="88"/>
  <c r="P90" i="88"/>
  <c r="Q89" i="88"/>
  <c r="R89" i="88"/>
  <c r="S89" i="88"/>
  <c r="T89" i="88"/>
  <c r="U89" i="88"/>
  <c r="P89" i="88"/>
  <c r="Q88" i="88"/>
  <c r="H88" i="88"/>
  <c r="H8" i="89" s="1"/>
  <c r="R88" i="88"/>
  <c r="S88" i="88"/>
  <c r="T88" i="88"/>
  <c r="U88" i="88"/>
  <c r="P88" i="88"/>
  <c r="E88" i="88" s="1"/>
  <c r="P44" i="88"/>
  <c r="P40" i="88"/>
  <c r="P36" i="88"/>
  <c r="R29" i="88"/>
  <c r="R31" i="88" s="1"/>
  <c r="Q29" i="88"/>
  <c r="Q31" i="88"/>
  <c r="U29" i="88"/>
  <c r="U31" i="88"/>
  <c r="S29" i="88"/>
  <c r="S31" i="88" s="1"/>
  <c r="T29" i="88"/>
  <c r="T31" i="88"/>
  <c r="Z3" i="88"/>
  <c r="Z4" i="88"/>
  <c r="P29" i="88"/>
  <c r="P31" i="88"/>
  <c r="Q23" i="88"/>
  <c r="R23" i="88"/>
  <c r="S23" i="88"/>
  <c r="T23" i="88"/>
  <c r="U23" i="88"/>
  <c r="P23" i="88"/>
  <c r="P20" i="88"/>
  <c r="P17" i="88"/>
  <c r="P14" i="88"/>
  <c r="P10" i="88" s="1"/>
  <c r="P9" i="88"/>
  <c r="P12" i="30"/>
  <c r="O12" i="30"/>
  <c r="P11" i="30"/>
  <c r="Q11" i="30"/>
  <c r="R11" i="30"/>
  <c r="S11" i="30"/>
  <c r="T11" i="30"/>
  <c r="O11" i="30"/>
  <c r="P7" i="30"/>
  <c r="H7" i="30"/>
  <c r="Q7" i="30"/>
  <c r="R7" i="30"/>
  <c r="S7" i="30"/>
  <c r="T7" i="30"/>
  <c r="P8" i="30"/>
  <c r="H8" i="30" s="1"/>
  <c r="Q8" i="30"/>
  <c r="R8" i="30"/>
  <c r="S8" i="30"/>
  <c r="T8" i="30"/>
  <c r="P9" i="30"/>
  <c r="H9" i="30"/>
  <c r="Q9" i="30"/>
  <c r="R9" i="30"/>
  <c r="S9" i="30"/>
  <c r="T9" i="30"/>
  <c r="P10" i="30"/>
  <c r="H10" i="30"/>
  <c r="Q10" i="30"/>
  <c r="R10" i="30"/>
  <c r="S10" i="30"/>
  <c r="T10" i="30"/>
  <c r="O8" i="30"/>
  <c r="O9" i="30"/>
  <c r="O10" i="30"/>
  <c r="O7" i="30"/>
  <c r="S19" i="84"/>
  <c r="T19" i="84"/>
  <c r="R20" i="87"/>
  <c r="U19" i="84"/>
  <c r="S20" i="87"/>
  <c r="V19" i="84"/>
  <c r="T20" i="87" s="1"/>
  <c r="W19" i="84"/>
  <c r="U20" i="87" s="1"/>
  <c r="R19" i="84"/>
  <c r="P20" i="87" s="1"/>
  <c r="T14" i="84"/>
  <c r="U14" i="84" s="1"/>
  <c r="R12" i="30" s="1"/>
  <c r="S13" i="84"/>
  <c r="Y8" i="84"/>
  <c r="Z11" i="84"/>
  <c r="Z8" i="84"/>
  <c r="AA11" i="84"/>
  <c r="AA8" i="84" s="1"/>
  <c r="AB11" i="84"/>
  <c r="AB8" i="84"/>
  <c r="AC11" i="84"/>
  <c r="AC8" i="84"/>
  <c r="AD11" i="84"/>
  <c r="AD8" i="84"/>
  <c r="A22" i="90"/>
  <c r="A23" i="90" s="1"/>
  <c r="A25" i="90"/>
  <c r="A27" i="90" s="1"/>
  <c r="A28" i="90" s="1"/>
  <c r="A29" i="90" s="1"/>
  <c r="A30" i="90" s="1"/>
  <c r="A32" i="90" s="1"/>
  <c r="A33" i="90" s="1"/>
  <c r="A34" i="90" s="1"/>
  <c r="A35" i="90" s="1"/>
  <c r="A36" i="90" s="1"/>
  <c r="A37" i="90" s="1"/>
  <c r="A39" i="90" s="1"/>
  <c r="A40" i="90" s="1"/>
  <c r="A41" i="90" s="1"/>
  <c r="U44" i="88"/>
  <c r="T44" i="88"/>
  <c r="S44" i="88"/>
  <c r="R44" i="88"/>
  <c r="Q44" i="88"/>
  <c r="U40" i="88"/>
  <c r="T40" i="88"/>
  <c r="S40" i="88"/>
  <c r="R40" i="88"/>
  <c r="Q40" i="88"/>
  <c r="U36" i="88"/>
  <c r="T36" i="88"/>
  <c r="S36" i="88"/>
  <c r="R36" i="88"/>
  <c r="Q36" i="88"/>
  <c r="U32" i="88"/>
  <c r="T32" i="88"/>
  <c r="S32" i="88"/>
  <c r="R32" i="88"/>
  <c r="Q32" i="88"/>
  <c r="U25" i="88"/>
  <c r="T25" i="88"/>
  <c r="S25" i="88"/>
  <c r="R25" i="88"/>
  <c r="Q25" i="88"/>
  <c r="P25" i="88"/>
  <c r="U20" i="88"/>
  <c r="T20" i="88"/>
  <c r="T10" i="88" s="1"/>
  <c r="S20" i="88"/>
  <c r="R20" i="88"/>
  <c r="Q20" i="88"/>
  <c r="Q10" i="88" s="1"/>
  <c r="U17" i="88"/>
  <c r="T17" i="88"/>
  <c r="S17" i="88"/>
  <c r="R17" i="88"/>
  <c r="Q17" i="88"/>
  <c r="U14" i="88"/>
  <c r="T14" i="88"/>
  <c r="S14" i="88"/>
  <c r="R14" i="88"/>
  <c r="R10" i="88" s="1"/>
  <c r="Q14" i="88"/>
  <c r="U11" i="88"/>
  <c r="T11" i="88"/>
  <c r="S11" i="88"/>
  <c r="R11" i="88"/>
  <c r="Q11" i="88"/>
  <c r="P11" i="88"/>
  <c r="U9" i="88"/>
  <c r="T9" i="88"/>
  <c r="S9" i="88"/>
  <c r="R9" i="88"/>
  <c r="Q9" i="88"/>
  <c r="G29" i="88"/>
  <c r="D20" i="88"/>
  <c r="J17" i="75"/>
  <c r="I17" i="75"/>
  <c r="I85" i="88"/>
  <c r="I75" i="88"/>
  <c r="I44" i="88"/>
  <c r="I79" i="88"/>
  <c r="J58" i="88"/>
  <c r="U10" i="88"/>
  <c r="I36" i="88"/>
  <c r="H31" i="88"/>
  <c r="D29" i="88"/>
  <c r="D31" i="88"/>
  <c r="E11" i="88"/>
  <c r="E20" i="88"/>
  <c r="G8" i="84"/>
  <c r="I8" i="84" s="1"/>
  <c r="J14" i="84"/>
  <c r="H12" i="30"/>
  <c r="G13" i="84"/>
  <c r="G13" i="30" s="1"/>
  <c r="I13" i="30" s="1"/>
  <c r="I13" i="84"/>
  <c r="Q20" i="87"/>
  <c r="G20" i="87"/>
  <c r="G19" i="84" s="1"/>
  <c r="D19" i="84"/>
  <c r="J26" i="87"/>
  <c r="G34" i="87"/>
  <c r="J57" i="88"/>
  <c r="I57" i="88"/>
  <c r="F19" i="84"/>
  <c r="H8" i="84"/>
  <c r="J8" i="84" s="1"/>
  <c r="H14" i="88"/>
  <c r="E72" i="87"/>
  <c r="F72" i="87" s="1"/>
  <c r="G72" i="87" s="1"/>
  <c r="I72" i="87" s="1"/>
  <c r="F66" i="87"/>
  <c r="G66" i="87" s="1"/>
  <c r="J66" i="87" s="1"/>
  <c r="J23" i="84"/>
  <c r="F29" i="87"/>
  <c r="F27" i="87" s="1"/>
  <c r="J43" i="84"/>
  <c r="J22" i="84"/>
  <c r="J33" i="84"/>
  <c r="AH20" i="84"/>
  <c r="AI20" i="84" s="1"/>
  <c r="AJ20" i="84" s="1"/>
  <c r="AK20" i="84" s="1"/>
  <c r="F9" i="30"/>
  <c r="G9" i="30"/>
  <c r="E29" i="87"/>
  <c r="E27" i="87"/>
  <c r="G22" i="87"/>
  <c r="H28" i="84"/>
  <c r="I44" i="84"/>
  <c r="I29" i="87" s="1"/>
  <c r="J44" i="84"/>
  <c r="J29" i="87"/>
  <c r="J90" i="87"/>
  <c r="I90" i="87"/>
  <c r="I42" i="87"/>
  <c r="J42" i="87"/>
  <c r="I13" i="87"/>
  <c r="I39" i="87"/>
  <c r="J39" i="87"/>
  <c r="H7" i="87"/>
  <c r="J33" i="87"/>
  <c r="F68" i="87"/>
  <c r="G68" i="87"/>
  <c r="D63" i="87"/>
  <c r="I76" i="87"/>
  <c r="E7" i="87"/>
  <c r="F7" i="87"/>
  <c r="G7" i="87" s="1"/>
  <c r="I7" i="87" s="1"/>
  <c r="J49" i="87"/>
  <c r="H30" i="84"/>
  <c r="J35" i="87"/>
  <c r="E66" i="88"/>
  <c r="I84" i="88"/>
  <c r="A2" i="89" l="1"/>
  <c r="D65" i="88"/>
  <c r="D10" i="89" s="1"/>
  <c r="D45" i="84" s="1"/>
  <c r="I45" i="84" s="1"/>
  <c r="H44" i="88"/>
  <c r="J44" i="88" s="1"/>
  <c r="H11" i="88"/>
  <c r="I79" i="87"/>
  <c r="J7" i="87"/>
  <c r="J18" i="87"/>
  <c r="J12" i="88"/>
  <c r="I64" i="87"/>
  <c r="J64" i="87"/>
  <c r="I15" i="87"/>
  <c r="J15" i="87"/>
  <c r="F19" i="87"/>
  <c r="I49" i="87"/>
  <c r="J27" i="87"/>
  <c r="R7" i="87"/>
  <c r="V7" i="87"/>
  <c r="J24" i="87"/>
  <c r="J12" i="87"/>
  <c r="I69" i="87"/>
  <c r="I24" i="87"/>
  <c r="I63" i="87"/>
  <c r="I32" i="87"/>
  <c r="J32" i="87"/>
  <c r="I78" i="87"/>
  <c r="J78" i="87"/>
  <c r="I83" i="87"/>
  <c r="J83" i="87"/>
  <c r="I65" i="87"/>
  <c r="J65" i="87"/>
  <c r="J75" i="87"/>
  <c r="I75" i="87"/>
  <c r="J46" i="87"/>
  <c r="I46" i="87"/>
  <c r="I91" i="87"/>
  <c r="J38" i="87"/>
  <c r="D31" i="87"/>
  <c r="I31" i="87" s="1"/>
  <c r="J38" i="88"/>
  <c r="E10" i="89"/>
  <c r="J14" i="88"/>
  <c r="L21" i="88"/>
  <c r="J15" i="88"/>
  <c r="H23" i="88"/>
  <c r="J23" i="88" s="1"/>
  <c r="L25" i="88"/>
  <c r="I25" i="88"/>
  <c r="J25" i="88"/>
  <c r="H32" i="88"/>
  <c r="L34" i="88"/>
  <c r="J72" i="88"/>
  <c r="I72" i="88"/>
  <c r="G19" i="87"/>
  <c r="F18" i="84"/>
  <c r="J12" i="30"/>
  <c r="I29" i="88"/>
  <c r="G31" i="88"/>
  <c r="I31" i="88" s="1"/>
  <c r="I27" i="87"/>
  <c r="J29" i="88"/>
  <c r="I70" i="88"/>
  <c r="J70" i="88"/>
  <c r="I17" i="87"/>
  <c r="J17" i="87"/>
  <c r="J80" i="87"/>
  <c r="I80" i="87"/>
  <c r="I85" i="87"/>
  <c r="J85" i="87"/>
  <c r="J34" i="88"/>
  <c r="I14" i="84"/>
  <c r="J82" i="88"/>
  <c r="H36" i="87"/>
  <c r="J24" i="84"/>
  <c r="J36" i="87" s="1"/>
  <c r="F89" i="88"/>
  <c r="G28" i="84"/>
  <c r="G89" i="88" s="1"/>
  <c r="I41" i="84"/>
  <c r="J41" i="84"/>
  <c r="J20" i="88"/>
  <c r="I73" i="88"/>
  <c r="I51" i="87"/>
  <c r="J51" i="87"/>
  <c r="J45" i="87"/>
  <c r="I45" i="87"/>
  <c r="J31" i="88"/>
  <c r="J32" i="84"/>
  <c r="I32" i="84"/>
  <c r="G20" i="88"/>
  <c r="G9" i="88"/>
  <c r="G11" i="88"/>
  <c r="I18" i="88"/>
  <c r="J18" i="88"/>
  <c r="G65" i="88"/>
  <c r="F66" i="88"/>
  <c r="F10" i="89" s="1"/>
  <c r="J14" i="87"/>
  <c r="I14" i="87"/>
  <c r="H31" i="87"/>
  <c r="J31" i="87" s="1"/>
  <c r="I66" i="87"/>
  <c r="J88" i="87"/>
  <c r="I88" i="87"/>
  <c r="I24" i="84"/>
  <c r="I36" i="87" s="1"/>
  <c r="D36" i="87"/>
  <c r="J63" i="87"/>
  <c r="J43" i="87"/>
  <c r="I43" i="87"/>
  <c r="I68" i="87"/>
  <c r="J68" i="87"/>
  <c r="H11" i="30"/>
  <c r="Q12" i="30"/>
  <c r="P13" i="30"/>
  <c r="H13" i="84"/>
  <c r="T13" i="84"/>
  <c r="F88" i="88"/>
  <c r="E8" i="89"/>
  <c r="F10" i="88"/>
  <c r="L18" i="88"/>
  <c r="E9" i="88"/>
  <c r="I76" i="88"/>
  <c r="J76" i="88"/>
  <c r="J74" i="87"/>
  <c r="I74" i="87"/>
  <c r="H72" i="87"/>
  <c r="J72" i="87" s="1"/>
  <c r="J41" i="87"/>
  <c r="I41" i="87"/>
  <c r="S10" i="88"/>
  <c r="V14" i="84"/>
  <c r="D10" i="88"/>
  <c r="I25" i="84"/>
  <c r="J25" i="84"/>
  <c r="H36" i="88"/>
  <c r="J36" i="88" s="1"/>
  <c r="J27" i="88"/>
  <c r="I27" i="88"/>
  <c r="I67" i="87"/>
  <c r="J67" i="87"/>
  <c r="J76" i="87"/>
  <c r="I81" i="87"/>
  <c r="J81" i="87"/>
  <c r="I37" i="87"/>
  <c r="J37" i="87"/>
  <c r="E18" i="84"/>
  <c r="G11" i="30"/>
  <c r="I11" i="30" s="1"/>
  <c r="I78" i="88"/>
  <c r="F11" i="88"/>
  <c r="I69" i="88"/>
  <c r="D9" i="88"/>
  <c r="D11" i="88"/>
  <c r="I14" i="88"/>
  <c r="F10" i="30"/>
  <c r="G10" i="30" s="1"/>
  <c r="H9" i="88"/>
  <c r="J9" i="88" s="1"/>
  <c r="F89" i="87"/>
  <c r="J85" i="88"/>
  <c r="R26" i="87" l="1"/>
  <c r="S7" i="87"/>
  <c r="W7" i="87"/>
  <c r="H10" i="88"/>
  <c r="G88" i="88"/>
  <c r="F8" i="89"/>
  <c r="I11" i="88"/>
  <c r="J11" i="88"/>
  <c r="S12" i="30"/>
  <c r="W14" i="84"/>
  <c r="T12" i="30" s="1"/>
  <c r="L6" i="88"/>
  <c r="I9" i="88"/>
  <c r="G89" i="87"/>
  <c r="F30" i="84"/>
  <c r="Q13" i="30"/>
  <c r="Y12" i="84"/>
  <c r="U13" i="84"/>
  <c r="J13" i="84"/>
  <c r="H13" i="30"/>
  <c r="J13" i="30" s="1"/>
  <c r="G10" i="88"/>
  <c r="I20" i="88"/>
  <c r="J11" i="30"/>
  <c r="I65" i="88"/>
  <c r="G66" i="88"/>
  <c r="J65" i="88"/>
  <c r="I19" i="87"/>
  <c r="G18" i="84"/>
  <c r="M19" i="87"/>
  <c r="J19" i="87"/>
  <c r="T7" i="87" l="1"/>
  <c r="X7" i="87"/>
  <c r="S26" i="87"/>
  <c r="J66" i="88"/>
  <c r="I66" i="88"/>
  <c r="G8" i="89"/>
  <c r="I88" i="88"/>
  <c r="I8" i="89" s="1"/>
  <c r="J88" i="88"/>
  <c r="J8" i="89" s="1"/>
  <c r="I89" i="87"/>
  <c r="G30" i="84"/>
  <c r="J89" i="87"/>
  <c r="G10" i="89"/>
  <c r="I10" i="88"/>
  <c r="J10" i="88"/>
  <c r="V13" i="84"/>
  <c r="Z12" i="84"/>
  <c r="R13" i="30"/>
  <c r="I18" i="84"/>
  <c r="J18" i="84"/>
  <c r="V8" i="87" l="1"/>
  <c r="T26" i="87"/>
  <c r="U7" i="87"/>
  <c r="Y7" i="87"/>
  <c r="J30" i="84"/>
  <c r="I30" i="84"/>
  <c r="S13" i="30"/>
  <c r="W13" i="84"/>
  <c r="AA12" i="84"/>
  <c r="I10" i="89"/>
  <c r="J10" i="89"/>
  <c r="Z7" i="87" l="1"/>
  <c r="U26" i="87"/>
  <c r="AB12" i="84"/>
  <c r="T1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89" authorId="0" shapeId="0" xr:uid="{7CDD9423-6CC3-4024-893F-61DC44F3A1CE}">
      <text>
        <r>
          <rPr>
            <b/>
            <sz val="12"/>
            <color indexed="81"/>
            <rFont val="Times New Roman"/>
            <family val="1"/>
          </rPr>
          <t xml:space="preserve">Tiêu chí đã đạt: </t>
        </r>
        <r>
          <rPr>
            <sz val="12"/>
            <color indexed="81"/>
            <rFont val="Times New Roman"/>
            <family val="1"/>
          </rPr>
          <t xml:space="preserve">Tiêu chí số 3 (Thủy lợi); Tiêu chí số 4 (Điện); Tiêu chí số 5 (Trường học); Tiêu chí số 7 (Cơ sở hạ tầng thương mại nông thôn); Tiêu chí số 13 (Tổ chức sản xuất và phát triển kinh tế nông thôn); Tiêu chí số 14 (Giáo dục và đào tạo); Tiêu chí số 15 (Y tế); Tiêu chí 19 (Quốc phòng an ninh).
</t>
        </r>
        <r>
          <rPr>
            <b/>
            <sz val="12"/>
            <color indexed="81"/>
            <rFont val="Times New Roman"/>
            <family val="1"/>
          </rPr>
          <t>Tiêu chí đề xuất năm 2026:</t>
        </r>
        <r>
          <rPr>
            <sz val="12"/>
            <color indexed="81"/>
            <rFont val="Times New Roman"/>
            <family val="1"/>
          </rPr>
          <t xml:space="preserve"> Tiêu chí 01: Quy hoạch;Tiêu chí số 16 về Văn hóa; Tiêu chí số 18 về Hệ thống chính trị và tiếp cận pháp luật;
</t>
        </r>
        <r>
          <rPr>
            <b/>
            <sz val="12"/>
            <color indexed="81"/>
            <rFont val="Times New Roman"/>
            <family val="1"/>
          </rPr>
          <t>Tiêu chí đề xuất năm 2027:</t>
        </r>
        <r>
          <rPr>
            <sz val="12"/>
            <color indexed="81"/>
            <rFont val="Times New Roman"/>
            <family val="1"/>
          </rPr>
          <t xml:space="preserve"> Tiêu chí số 12 (Lao động); Tiêu chí số 6 (Cơ sở vật chất văn hóa); Tiêu chí 08 (Thông tin và truyền thông); Tiêu chí số 6 (Cơ sở vật chất văn hóa)</t>
        </r>
      </text>
    </comment>
  </commentList>
</comments>
</file>

<file path=xl/sharedStrings.xml><?xml version="1.0" encoding="utf-8"?>
<sst xmlns="http://schemas.openxmlformats.org/spreadsheetml/2006/main" count="821" uniqueCount="446">
  <si>
    <t>TT</t>
  </si>
  <si>
    <t>Chỉ tiêu</t>
  </si>
  <si>
    <t>Đơn vị</t>
  </si>
  <si>
    <t>Tỷ đồng</t>
  </si>
  <si>
    <t>%</t>
  </si>
  <si>
    <t>CHỈ TIÊU KINH TẾ</t>
  </si>
  <si>
    <t>I</t>
  </si>
  <si>
    <t>II</t>
  </si>
  <si>
    <t>Giường</t>
  </si>
  <si>
    <t>III</t>
  </si>
  <si>
    <t>- Dịch vụ</t>
  </si>
  <si>
    <t>CHỈ TIÊU MÔI TRƯỜNG</t>
  </si>
  <si>
    <t>CÁC CHỈ TIÊU KINH TẾ TỔNG HỢP</t>
  </si>
  <si>
    <t>Nghìn lượt</t>
  </si>
  <si>
    <t>CÁC CHỈ TIÊU VỀ MÔI TRƯỜNG VÀ PHÁT TRIỂN BỀN VỮNG</t>
  </si>
  <si>
    <t>CÁC CHỈ TIÊU VỀ XÃ HỘI, GIẢM NGHÈO</t>
  </si>
  <si>
    <t>CÁC CHỈ TIÊU PHÁT TRIỂN DOANH NGHIỆP VÀ KINH TẾ TẬP THỂ</t>
  </si>
  <si>
    <t xml:space="preserve">CÁC CHỈ TIÊU NÔNG NGHIỆP, CÔNG NGHIỆP, DỊCH VỤ, XUẤT KHẨU </t>
  </si>
  <si>
    <t>STT</t>
  </si>
  <si>
    <t>CÁC CHỈ TIÊU KINH TẾ - XÃ HỘI CHỦ YẾU GIAI ĐOẠN 2026-2030</t>
  </si>
  <si>
    <t>Triệu đồng/người/ năm</t>
  </si>
  <si>
    <t>- Nông, lâm nghiệp, thủy sản</t>
  </si>
  <si>
    <t>- CN - XD</t>
  </si>
  <si>
    <t>- Thuế sản phẩm trừ trợ cấp sp</t>
  </si>
  <si>
    <t>20,6</t>
  </si>
  <si>
    <t>Bác sĩ</t>
  </si>
  <si>
    <t>ƯTH 2025</t>
  </si>
  <si>
    <t>1.1</t>
  </si>
  <si>
    <t>1.2</t>
  </si>
  <si>
    <t>1.3</t>
  </si>
  <si>
    <t>1.4</t>
  </si>
  <si>
    <t>1.5</t>
  </si>
  <si>
    <t>Cơ cấu tổng giá trị gia tăng theo ngành kinh tế (giá HH)</t>
  </si>
  <si>
    <t>Trong đó:</t>
  </si>
  <si>
    <t>-</t>
  </si>
  <si>
    <t>A</t>
  </si>
  <si>
    <t>- Nông, lâm nghiệp, thuỷ sản</t>
  </si>
  <si>
    <t>- Công nghiệp, xây dựng</t>
  </si>
  <si>
    <t xml:space="preserve">- Dịch vụ   </t>
  </si>
  <si>
    <t xml:space="preserve">- Thuế sản phẩm trừ trợ cấp sp </t>
  </si>
  <si>
    <t>Tổng thu ngân sách nhà nước</t>
  </si>
  <si>
    <t>Tổng vốn đầu tư toàn xã hội trên địa bàn</t>
  </si>
  <si>
    <t>NÔNG, LÂM NGHIỆP, THUỶ SẢN</t>
  </si>
  <si>
    <t>Cây lương thực có hạt</t>
  </si>
  <si>
    <t>Tổng diện tích</t>
  </si>
  <si>
    <t>Ha</t>
  </si>
  <si>
    <t>Tổng sản lượng</t>
  </si>
  <si>
    <t>Tấn</t>
  </si>
  <si>
    <t>a</t>
  </si>
  <si>
    <t>Lúa cả năm</t>
  </si>
  <si>
    <t>TĐ: - Lúa chiêm xuân: Diện tích</t>
  </si>
  <si>
    <t>Tạ/ha</t>
  </si>
  <si>
    <t>b</t>
  </si>
  <si>
    <t>Ngô:  Diện tích</t>
  </si>
  <si>
    <t>Cây công nghiệp lâu năm chủ yếu</t>
  </si>
  <si>
    <t>Sản lượng</t>
  </si>
  <si>
    <t xml:space="preserve">Cà phê </t>
  </si>
  <si>
    <t>TĐ + Diện tích trồng mới</t>
  </si>
  <si>
    <t xml:space="preserve">      + Diện tích kinh doanh</t>
  </si>
  <si>
    <t>Năng suất</t>
  </si>
  <si>
    <t>Sản lượng cà phê nhân</t>
  </si>
  <si>
    <t>c</t>
  </si>
  <si>
    <t>Cây hàng năm, cây hoa màu chủ yếu</t>
  </si>
  <si>
    <t xml:space="preserve">Mía     </t>
  </si>
  <si>
    <t xml:space="preserve">Tổng diện tích  </t>
  </si>
  <si>
    <t>Sắn</t>
  </si>
  <si>
    <t>Đậu tương</t>
  </si>
  <si>
    <t>Cây ăn quả và cây sơn tra</t>
  </si>
  <si>
    <t>+ Trong đó: Diện tích cây sơn tra</t>
  </si>
  <si>
    <t>Diện tích trồng mới</t>
  </si>
  <si>
    <t>Cỏ chăn nuôi</t>
  </si>
  <si>
    <t>Nghìn cây</t>
  </si>
  <si>
    <t>Con</t>
  </si>
  <si>
    <t>- Sản lượng thịt hơi xuất chuồng</t>
  </si>
  <si>
    <t>Trong đó: Thịt lợn</t>
  </si>
  <si>
    <t>B</t>
  </si>
  <si>
    <t>CÔNG NGHIỆP - XÂY DỰNG</t>
  </si>
  <si>
    <t>C</t>
  </si>
  <si>
    <t>DỊCH VỤ</t>
  </si>
  <si>
    <t>D</t>
  </si>
  <si>
    <t>DÂN SỐ</t>
  </si>
  <si>
    <t>- Dân số trung bình</t>
  </si>
  <si>
    <t>Nghìn người</t>
  </si>
  <si>
    <t>- Tỷ lệ tăng dân số tự nhiên</t>
  </si>
  <si>
    <t>- Mức giảm tỷ suất sinh</t>
  </si>
  <si>
    <t>‰</t>
  </si>
  <si>
    <t>- Tỷ số giới tính khi sinh (số bé trai so với 100 bé gái)</t>
  </si>
  <si>
    <t>LAO ĐỘNG VÀ VIỆC LÀM</t>
  </si>
  <si>
    <t>Người</t>
  </si>
  <si>
    <t>- Tỷ lệ lao động trong độ tuổi tham gia bảo hiểm xã hội</t>
  </si>
  <si>
    <t>- Số lao động được giải quyết việc làm trong năm</t>
  </si>
  <si>
    <t>- Tỷ lệ lao động nông nghiệp trong tổng số lao động xã hội</t>
  </si>
  <si>
    <t>- Số lao động xuất khẩu trong năm</t>
  </si>
  <si>
    <t>- Số lao động được đào tạo trong năm</t>
  </si>
  <si>
    <t>- Tỷ lệ lao động được đào tạo so với tổng số lao động</t>
  </si>
  <si>
    <t>TĐ: Tỷ lệ lao động được cấp bằng, chứng chỉ</t>
  </si>
  <si>
    <t>GIẢM NGHÈO</t>
  </si>
  <si>
    <t>Hộ</t>
  </si>
  <si>
    <t>IV</t>
  </si>
  <si>
    <t>CUNG CẤP DỊCH VỤ VÀ CƠ SỞ HẠ TẦNG THIẾT YẾU</t>
  </si>
  <si>
    <t>Xã</t>
  </si>
  <si>
    <t>- Số hộ được sử dụng nước sạch</t>
  </si>
  <si>
    <t xml:space="preserve"> TĐ: + Khu vực thành thị</t>
  </si>
  <si>
    <t xml:space="preserve">        + Khu vực nông thôn</t>
  </si>
  <si>
    <t>- Tỷ lệ hộ được sử dụng nước sạch</t>
  </si>
  <si>
    <t>V</t>
  </si>
  <si>
    <t>Y TẾ</t>
  </si>
  <si>
    <t>- Tỷ lệ người dân có thẻ bảo hiểm y tế</t>
  </si>
  <si>
    <t>- Số người tham gia bảo hiểm xã hội bắt buộc</t>
  </si>
  <si>
    <t>- Tỷ lệ người tham gia bảo hiểm xã hội bắt buộc</t>
  </si>
  <si>
    <t xml:space="preserve">- Số giường bệnh/10.000 dân </t>
  </si>
  <si>
    <t>- Số bác sỹ/10.000 dân</t>
  </si>
  <si>
    <t>Bác sỹ</t>
  </si>
  <si>
    <t>+ Số ca hiện nhiễm HIV được phát hiện (còn sống) trên 100.000 dân</t>
  </si>
  <si>
    <t>Ca</t>
  </si>
  <si>
    <t>+ Số ca hiện nhiễm HIV được phát hiện (lũy tích) trên 100.000 dân</t>
  </si>
  <si>
    <t>- Tỷ lệ trẻ em dưới 5 tuổi suy dinh dưỡng</t>
  </si>
  <si>
    <t>+ Suy dinh dưỡng thể cân nặng/ tuổi</t>
  </si>
  <si>
    <t>+ Suy dinh dưỡng thể chiều cao/ tuổi</t>
  </si>
  <si>
    <t>- Tỷ lệ trẻ em dưới 1 tuổi được tiêm chủng đầy đủ các loại vắc xin</t>
  </si>
  <si>
    <t>VI</t>
  </si>
  <si>
    <t>VĂN HÓA - THỂ THAO</t>
  </si>
  <si>
    <t>- Tỷ lệ dân số tham gia luyện tập thể dục thể thao thường xuyên</t>
  </si>
  <si>
    <t>- Số câu lạc bộ thể dục thể thao</t>
  </si>
  <si>
    <t>CLB</t>
  </si>
  <si>
    <t>VII</t>
  </si>
  <si>
    <t>THÔNG TIN TRUYỀN THÔNG</t>
  </si>
  <si>
    <t>VIII</t>
  </si>
  <si>
    <t>GIÁO DỤC</t>
  </si>
  <si>
    <t>- Tổng số học sinh đầu năm học</t>
  </si>
  <si>
    <t>Học sinh</t>
  </si>
  <si>
    <t xml:space="preserve">  + Mầm non</t>
  </si>
  <si>
    <t>"</t>
  </si>
  <si>
    <t>TĐ: Học sinh nữ</t>
  </si>
  <si>
    <t xml:space="preserve">  + Tiểu học</t>
  </si>
  <si>
    <t xml:space="preserve">  + Trung học cơ sở</t>
  </si>
  <si>
    <t>+ Trung học phổ thông</t>
  </si>
  <si>
    <t>+ Trung học phổ thông chương trình GDTX</t>
  </si>
  <si>
    <t>- Tổng số học sinh dân tộc thiểu số</t>
  </si>
  <si>
    <t>Chia ra:</t>
  </si>
  <si>
    <t xml:space="preserve">  + Trung học phổ thông</t>
  </si>
  <si>
    <t>- Tỷ lệ huy động số trẻ trong độ tuổi ra nhà trẻ</t>
  </si>
  <si>
    <t>- Tỷ lệ huy động số trẻ trong độ tuổi mẫu giáo ra lớp</t>
  </si>
  <si>
    <t>TĐ: Tỷ lệ huy động trẻ 5 tuổi đi học mẫu giáo</t>
  </si>
  <si>
    <t>- Tỷ lệ học sinh đi học đúng độ tuổi:</t>
  </si>
  <si>
    <t>- Tỷ lệ học sinh hoàn thành bậc tiểu học</t>
  </si>
  <si>
    <t>- Số trường đạt chuẩn chất lượng giáo dục</t>
  </si>
  <si>
    <t>Trường</t>
  </si>
  <si>
    <t>- Tỷ lệ trường đạt chuẩn chất lượng giáo dục</t>
  </si>
  <si>
    <t>- Số trường đạt chuẩn quốc gia</t>
  </si>
  <si>
    <t>- Tỷ lệ trường đạt chuẩn quốc gia trên địa bàn</t>
  </si>
  <si>
    <t>IX</t>
  </si>
  <si>
    <t>XÃ HỘI</t>
  </si>
  <si>
    <t>TĐ: - Khu vực thành thị</t>
  </si>
  <si>
    <t>Tỷ lệ dân số được sử dụng nước sạch</t>
  </si>
  <si>
    <t xml:space="preserve">      - Khu vực nông thôn</t>
  </si>
  <si>
    <t>Cụm</t>
  </si>
  <si>
    <t>PHÁT TRIỂN DOANH NGHIỆP</t>
  </si>
  <si>
    <t>Doanh nghiệp nhà nước (DNNN)</t>
  </si>
  <si>
    <t>Doanh nghiệp</t>
  </si>
  <si>
    <t>Doanh nghiệp ngoài nhà nước</t>
  </si>
  <si>
    <t>Số doanh nghiệp đang hoạt động (lũy kế đến kỳ báo cáo)</t>
  </si>
  <si>
    <t>Số doanh nghiệp tư nhân trong nước đăng ký thành lập mới</t>
  </si>
  <si>
    <t>PHÁT TRIỂN KINH TẾ TẬP THỂ</t>
  </si>
  <si>
    <t>Hợp tác xã</t>
  </si>
  <si>
    <t>Tổng số hợp tác xã</t>
  </si>
  <si>
    <t>Số hợp tác xã thành lập mới</t>
  </si>
  <si>
    <t>Số hợp tác xã giải thể</t>
  </si>
  <si>
    <t>Tổng số thành viên hợp tác xã</t>
  </si>
  <si>
    <t>Liên hiệp hợp tác xã</t>
  </si>
  <si>
    <t xml:space="preserve">Tổ hợp tác </t>
  </si>
  <si>
    <t>Tổng số tổ hợp tác</t>
  </si>
  <si>
    <t>Tổ hợp tác</t>
  </si>
  <si>
    <t>Trong đó: Số tổ hợp tác đăng ký chứng thực</t>
  </si>
  <si>
    <t xml:space="preserve">Tổng số thành viên tổ hợp tác </t>
  </si>
  <si>
    <t>Thành viên</t>
  </si>
  <si>
    <t>Kế hoạch giai đoạn 2026-2030</t>
  </si>
  <si>
    <t>XUẤT, NHẬP KHẨU (Giai đoạn 2026-2030)</t>
  </si>
  <si>
    <t>bản</t>
  </si>
  <si>
    <t>Bản</t>
  </si>
  <si>
    <t>- Tỷ lệ dân số nông thôn được sử dụng nước sạch</t>
  </si>
  <si>
    <t>Tin, Bài, video, sản phẩn/năm</t>
  </si>
  <si>
    <t xml:space="preserve">Đài </t>
  </si>
  <si>
    <t>- Số bản được phủ sóng băng rộng di động (4G)</t>
  </si>
  <si>
    <t>- Số tin, bài, ảnh, video, các sản phẩm truyền thông được đưa lên các nền tảng số</t>
  </si>
  <si>
    <t>- Tỷ lệ dân số trưởng thành có điện thoại thông minh</t>
  </si>
  <si>
    <t>- Tỷ lệ hộ gia đình có kết nối Internet băng rộng cáp quang</t>
  </si>
  <si>
    <t>- Tỷ lệ dân số trưởng thành có chữ ký số hoặc chữ ký điện tử</t>
  </si>
  <si>
    <t>- Tỷ lệ dân số từ 15 tuổi trở lên có tài khoản giao dịch thanh toán tại ngân hàng hoặc tổ chức được phép khá</t>
  </si>
  <si>
    <t>- Tỷ lệ thiết bị đầu cuối của các cơ quan nhà nước được cài đặt giải pháp bảo đảm an toàn thông tin mạng.</t>
  </si>
  <si>
    <t>Tỷ lệ chất thải rắn sinh hoạt đô thị được thu gom, xử lý</t>
  </si>
  <si>
    <t xml:space="preserve">Tỷ lệ hộ nghèo </t>
  </si>
  <si>
    <t xml:space="preserve">Tỷ lệ hộ nghèo giai đoạn 2026-2030 giảm bình quân </t>
  </si>
  <si>
    <t xml:space="preserve">% </t>
  </si>
  <si>
    <t>03 chỉ tiêu</t>
  </si>
  <si>
    <t>Giảm 1,5-2%/năm</t>
  </si>
  <si>
    <t>CHỈ TIÊU VĂN HÓA, XÃ HỘI</t>
  </si>
  <si>
    <t xml:space="preserve">Tỷ lệ lao động qua đào tạo </t>
  </si>
  <si>
    <t>TĐ: Tỷ lệ lao động có bằng cấp chứng chỉ</t>
  </si>
  <si>
    <t xml:space="preserve">Chỉ tiêu nông thôn mới </t>
  </si>
  <si>
    <t xml:space="preserve">- Tổng số xã đạt chuẩn nông thôn mới </t>
  </si>
  <si>
    <t>Só doanh nghiệp đang hoạt động</t>
  </si>
  <si>
    <t>&gt;96,2</t>
  </si>
  <si>
    <t>10 chỉ tiêu</t>
  </si>
  <si>
    <t>TỔNG SỐ: 25 CHỈ TIÊU</t>
  </si>
  <si>
    <t>9 chỉ tiêu</t>
  </si>
  <si>
    <t>(Kèm theo Quyết định số        /QĐ-UBND ngày      /12/2025 của UBND tỉnh Sơn La)</t>
  </si>
  <si>
    <t xml:space="preserve"> - Số người trong độ tuổi lao động có khả năng lao động </t>
  </si>
  <si>
    <t xml:space="preserve"> - Tổng số lao động có việc làm </t>
  </si>
  <si>
    <t xml:space="preserve">Tốc độ tăng tổng sản phẩm trên địa bàn (GRDP) </t>
  </si>
  <si>
    <t>GRDP bình quân</t>
  </si>
  <si>
    <t>Cơ cấu kinh tế (%)</t>
  </si>
  <si>
    <t xml:space="preserve">Tổng vốn đầu tư toàn xã hội </t>
  </si>
  <si>
    <t xml:space="preserve">Thu ngân sách trên địa bàn </t>
  </si>
  <si>
    <t xml:space="preserve">Tỷ lệ đô thị hóa </t>
  </si>
  <si>
    <t xml:space="preserve">Tổng lượt khách du lịch </t>
  </si>
  <si>
    <t xml:space="preserve">Tổng thu từ khách du lịch </t>
  </si>
  <si>
    <t xml:space="preserve">Tỷ lệ lao động nông nghiệp trong tổng lao động xã hội </t>
  </si>
  <si>
    <t xml:space="preserve">Số bác sĩ/10.000 dân </t>
  </si>
  <si>
    <t xml:space="preserve">Số giường bệnh/10.000 dân </t>
  </si>
  <si>
    <t xml:space="preserve">Tỷ lệ người dân tham gia bảo hiểm y tế </t>
  </si>
  <si>
    <t xml:space="preserve">Tỷ lệ trường mầm non, phổ thông đạt chuẩn quốc gia </t>
  </si>
  <si>
    <t>Tỷ lệ bản, tiểu khu, tổ dân phố được phủ sóng băng rộng di động 5G</t>
  </si>
  <si>
    <t xml:space="preserve">Tỷ lệ cơ quan, doanh nghiệp, cơ sở giáo dục trở lên đạt tiêu chuẩn “An toàn về an ninh, trật tự” </t>
  </si>
  <si>
    <t xml:space="preserve">Tỷ lệ xã, phường đạt tiêu chuẩn "An toàn về an ninh, trật tự" </t>
  </si>
  <si>
    <t>Tỷ lệ số người nghiện ma túy, người sử dụng trái phép chất ma túy có hồ sơ quản lý giảm so với đầu nhiệm kỳ</t>
  </si>
  <si>
    <t>Tỷ lệ xã, phường chuyển hóa, xây dựng không có ma túy</t>
  </si>
  <si>
    <t xml:space="preserve">Tỷ lệ dân số đô thị được cung cấp nước sạch qua hệ thống cấp nước tập trung </t>
  </si>
  <si>
    <r>
      <t xml:space="preserve">Tỷ lệ che phủ rừng ổn định </t>
    </r>
    <r>
      <rPr>
        <i/>
        <sz val="10"/>
        <rFont val="Times New Roman"/>
        <family val="1"/>
      </rPr>
      <t>(bao gồm cả diện tích cây ăn quả trên đất dốc)</t>
    </r>
  </si>
  <si>
    <t>- Tỷ lệ dân số phủ sóng băng rộng di động 5G</t>
  </si>
  <si>
    <t xml:space="preserve"> Tỷ lệ xã, phường chuyển hóa, xây dựng không có ma túy </t>
  </si>
  <si>
    <t>Không áp dụng cấp xã</t>
  </si>
  <si>
    <t>Công nghiệp - Xây dựng</t>
  </si>
  <si>
    <t xml:space="preserve"> Dịch vụ</t>
  </si>
  <si>
    <t xml:space="preserve"> Thuế sản phẩm trừ trợ cấp sp</t>
  </si>
  <si>
    <t xml:space="preserve"> Nông, lâm nghiệp, thủy sản</t>
  </si>
  <si>
    <t>Tăng 10%</t>
  </si>
  <si>
    <t>5 chỉ tiêu</t>
  </si>
  <si>
    <t>&lt;16</t>
  </si>
  <si>
    <t xml:space="preserve"> Tổng số bản đạt chuẩn nông thôn mới</t>
  </si>
  <si>
    <t>Tiêu chí</t>
  </si>
  <si>
    <t>8/19</t>
  </si>
  <si>
    <t>10/19</t>
  </si>
  <si>
    <t>12/19</t>
  </si>
  <si>
    <t>14/19</t>
  </si>
  <si>
    <t>15/19</t>
  </si>
  <si>
    <t>Xây dựng trường bán trú kiểu mẫu</t>
  </si>
  <si>
    <t>Y tế xã (Bộ tiêu chí Quốc gia)</t>
  </si>
  <si>
    <t>2/10</t>
  </si>
  <si>
    <t>6/10</t>
  </si>
  <si>
    <t>10/10</t>
  </si>
  <si>
    <t>Tỷ lệ bản được phủ sóng băng rộng di động 5G</t>
  </si>
  <si>
    <t>Văn hóa</t>
  </si>
  <si>
    <t>Tỷ lệ bản văn hóa</t>
  </si>
  <si>
    <t>Tỷ lệ gia đình văn hóa</t>
  </si>
  <si>
    <t>Xử lý rác thải</t>
  </si>
  <si>
    <t>Nước sinh hoạt</t>
  </si>
  <si>
    <t>Chuyển đổi số (Thủ tục hành chính)</t>
  </si>
  <si>
    <t>-Tiêu chí xã nông thôn mới</t>
  </si>
  <si>
    <t>Tỷ lệ rác thải được thu gom, xử lý</t>
  </si>
  <si>
    <t>So sánh</t>
  </si>
  <si>
    <t>Ghi chú</t>
  </si>
  <si>
    <t>Đơn vị chủ trì, theo dõi đánh giá</t>
  </si>
  <si>
    <t>Đơn vị phối hợp</t>
  </si>
  <si>
    <t>Kế hoạch</t>
  </si>
  <si>
    <t>Ước TH cả năm</t>
  </si>
  <si>
    <t>Thực hiện năm 2024</t>
  </si>
  <si>
    <t>Năm 2025</t>
  </si>
  <si>
    <t>Thực hiện đến 30/11</t>
  </si>
  <si>
    <t>Kế hoạch năm 2026</t>
  </si>
  <si>
    <t>Ước TH 2025/TH 2024 (%)</t>
  </si>
  <si>
    <t>KH năm 2026/UTH 2025 (%)</t>
  </si>
  <si>
    <t>Giảm 1%</t>
  </si>
  <si>
    <t>Giảm 2%</t>
  </si>
  <si>
    <t>Tăng 0,2%</t>
  </si>
  <si>
    <t>Tăng 0,4%</t>
  </si>
  <si>
    <t>Giảm 4,67%</t>
  </si>
  <si>
    <t>0/10</t>
  </si>
  <si>
    <t>7/19</t>
  </si>
  <si>
    <t>Tăng 1 tiêu chí</t>
  </si>
  <si>
    <t>Thực hiện 2024</t>
  </si>
  <si>
    <t>Duy trì</t>
  </si>
  <si>
    <t>Tăng 2%</t>
  </si>
  <si>
    <t xml:space="preserve"> Trồng rừng tập trung </t>
  </si>
  <si>
    <t xml:space="preserve"> Trồng rừng phòng hộ, đặc dụng (trồng rừng thay thế)</t>
  </si>
  <si>
    <t xml:space="preserve"> Trồng rừng sản xuất </t>
  </si>
  <si>
    <t xml:space="preserve"> Chăm sóc rừng trồng </t>
  </si>
  <si>
    <t xml:space="preserve">Bảo vệ rừng </t>
  </si>
  <si>
    <t xml:space="preserve"> Chi trả dịch vụ MTR </t>
  </si>
  <si>
    <t>Chủ rừng là hộ gia đình, cá nhân, cộng đồng dân cư, tổ chức chính trị thôn bản</t>
  </si>
  <si>
    <t>UBND cấp xã</t>
  </si>
  <si>
    <t>Chủ rừng là tổ chức</t>
  </si>
  <si>
    <t xml:space="preserve"> Khoanh nuôi tái sinh rừng </t>
  </si>
  <si>
    <t xml:space="preserve"> Trồng cây phân tán </t>
  </si>
  <si>
    <t>Tỷ lệ che phủ rừng (bao gồm diện tích cây ăn quả thân gỗ và cây phân tán quy đổi)</t>
  </si>
  <si>
    <t>Tỷ lệ che phủ rừng</t>
  </si>
  <si>
    <t>Tỷ lệ độ che phủ cây ăn quả thân gỗ 
và cây phân tán quy đổi</t>
  </si>
  <si>
    <t>CHĂN NUÔI</t>
  </si>
  <si>
    <t>Đàn gia súc, gia cầm</t>
  </si>
  <si>
    <t>- Đàn trâu</t>
  </si>
  <si>
    <t>- Đàn bò</t>
  </si>
  <si>
    <t>- Đàn bò sữa</t>
  </si>
  <si>
    <t>- Đàn bò thịt</t>
  </si>
  <si>
    <t>- Đàn lợn &gt; 2 tháng tuổi</t>
  </si>
  <si>
    <t>- Đàn ngựa</t>
  </si>
  <si>
    <t>- Đàn dê</t>
  </si>
  <si>
    <t>- Đàn gia cầm</t>
  </si>
  <si>
    <t>Sản phẩm chăn nuôi</t>
  </si>
  <si>
    <t>- Sản lượng sữa tươi</t>
  </si>
  <si>
    <t>THỦY SẢN</t>
  </si>
  <si>
    <t>Diện tích nuôi trồng thủy sản</t>
  </si>
  <si>
    <t>Số lồng nuôi trồng thủy sản</t>
  </si>
  <si>
    <t>Sản lượng khai thác, nuôi trồng thuỷ sản</t>
  </si>
  <si>
    <t xml:space="preserve">  + Sản lượng nuôi trồng </t>
  </si>
  <si>
    <t xml:space="preserve"> + Sản lượng khai thác</t>
  </si>
  <si>
    <t>Nghìn con</t>
  </si>
  <si>
    <t>Lồng</t>
  </si>
  <si>
    <t xml:space="preserve">Sản lượng     </t>
  </si>
  <si>
    <t xml:space="preserve">Năng suất  </t>
  </si>
  <si>
    <t xml:space="preserve">Sản lượng      </t>
  </si>
  <si>
    <t xml:space="preserve">Năng suất      </t>
  </si>
  <si>
    <t xml:space="preserve">Sản lượng    </t>
  </si>
  <si>
    <t>TĐ: - Lúa mùa: Diện tích</t>
  </si>
  <si>
    <t>TĐ- Lúa nương: Diện tích</t>
  </si>
  <si>
    <t>2.1</t>
  </si>
  <si>
    <t>2.2</t>
  </si>
  <si>
    <t>2.3</t>
  </si>
  <si>
    <t>2.4</t>
  </si>
  <si>
    <t>2.5</t>
  </si>
  <si>
    <t>2.6</t>
  </si>
  <si>
    <t>2.7</t>
  </si>
  <si>
    <t>LÂM NGHIỆP</t>
  </si>
  <si>
    <t>TRỒNG TRỌT</t>
  </si>
  <si>
    <t>3.1</t>
  </si>
  <si>
    <t>3.2</t>
  </si>
  <si>
    <t>PHÁT TRIỂN NÔNG THÔN</t>
  </si>
  <si>
    <t>CÁC CHỈ TIÊU KINH TẾ - XÃ HỘI CHỦ YẾU NĂM 2026</t>
  </si>
  <si>
    <t>Năm 2025: Không thực hiện việc xét, công nhận bản đạt chuẩn nông thôn mới do chưa có hướng dẫn mới của cấp thẩm quyền</t>
  </si>
  <si>
    <t>Tỷ lệ bản chuyển hóa, xây dựng không có ma túy</t>
  </si>
  <si>
    <t>16 chỉ tiêu</t>
  </si>
  <si>
    <t>Do chuyển đổi từ diện tích Mía, lúa nương sang</t>
  </si>
  <si>
    <t>Tập trung trồng diện tích CĂQ (Mắc ca, lê, bưởi,…) trên diện tích lúa nương, ngô, mía không hiệu quả hoặc trồng xen có kiểm soát mật độ trên diện tích cây Cà phê</t>
  </si>
  <si>
    <t>TỔNG SỐ: 24 CHỈ TIÊU</t>
  </si>
  <si>
    <t xml:space="preserve">Tỷ lệ bản đạt tiêu chuẩn "An toàn về an ninh, trật tự" </t>
  </si>
  <si>
    <t>- Tiêu chí quốc gia về y tế</t>
  </si>
  <si>
    <t>17,51</t>
  </si>
  <si>
    <t>17,50</t>
  </si>
  <si>
    <t>17,48</t>
  </si>
  <si>
    <t>17,40</t>
  </si>
  <si>
    <t>17,37</t>
  </si>
  <si>
    <t>29,8</t>
  </si>
  <si>
    <t>29,7</t>
  </si>
  <si>
    <t>29,4</t>
  </si>
  <si>
    <t>27,8</t>
  </si>
  <si>
    <t>27,5</t>
  </si>
  <si>
    <t>82,6</t>
  </si>
  <si>
    <t>- Tỷ lệ trạm y tế xã có bác sỹ làm việc</t>
  </si>
  <si>
    <t>Tỷ lệ nhà văn hoá bản đạt chuẩn theo quy định</t>
  </si>
  <si>
    <t>-Tỷ lệ bản có Đài Truyền thanh ứng dụng CNTT-VT</t>
  </si>
  <si>
    <t>Số bản có Đài Truyền thanh ứng dụng CNTT-VT</t>
  </si>
  <si>
    <t>Số cụm loa phát thanh ứng dụng CNTT-VT được kết nối với Hệ thống Thông tin nguồn xã</t>
  </si>
  <si>
    <t>-Tỷ lệ bản được phủ sóng băng rộng di động (4G)</t>
  </si>
  <si>
    <t>- Tỷ lệ bản được phủ sóng băng rộng di động 5G</t>
  </si>
  <si>
    <t>Giảm do chuyển sang diện tích cà phê, cây ăn quả</t>
  </si>
  <si>
    <t>3/10</t>
  </si>
  <si>
    <t>Tăng 3 tiêu chí</t>
  </si>
  <si>
    <t>- Xã đạt chuẩn phổ cập THCS</t>
  </si>
  <si>
    <t>- Xã đạt chuẩn phổ cập giáo dục mầm non cho trẻ 5 tuổi</t>
  </si>
  <si>
    <t>97,6</t>
  </si>
  <si>
    <t>99,7</t>
  </si>
  <si>
    <t>Đạt</t>
  </si>
  <si>
    <t>54,5</t>
  </si>
  <si>
    <t>Giảm 3,42%</t>
  </si>
  <si>
    <t>Tỷ lệ số người nghiện ma túy, người sử dụng trái phép chất ma túy có hồ sơ quản lý</t>
  </si>
  <si>
    <t>Tăng 01 tiêu chí</t>
  </si>
  <si>
    <t>Tăng 03 tiêu chí</t>
  </si>
  <si>
    <t xml:space="preserve">Tiêu chí xã nông thôn mới </t>
  </si>
  <si>
    <t>Bản Xà Vịt, bản Phú Lương, bản Mờn 1</t>
  </si>
  <si>
    <t xml:space="preserve"> '- Tổng số bản đạt chuẩn nông thôn mới</t>
  </si>
  <si>
    <t>Trường Mầm non Nà Ớt</t>
  </si>
  <si>
    <t xml:space="preserve">Tỷ lệ cơ quan, doanh nghiệp, cơ sở giáo dục đạt tiêu chuẩn “An toàn về an ninh, trật tự” </t>
  </si>
  <si>
    <t>Bổ sung diện tích rừng tái sinh; diện tích cây phân tán quy đổi</t>
  </si>
  <si>
    <t>Khoảng 3%/năm</t>
  </si>
  <si>
    <t>Tỷ lệ tăng dân số tự nhiên (%)= Tỷ suất sinh thô (%) – Tỷ suất chết thô (%); (Số người sinh – Số người chết) / Dân số trung bình × 100; Tỷ lệ tăng dân số tự nhiên thường ở mức 1,2% – 1,8%/năm</t>
  </si>
  <si>
    <t>Mức giảm thường không lớn, do tập quán sinh nhiều con; Thực tế các xã tương tự thường đạt: 👉 0,2 – 0,4‰/năm; Con số an toàn để ghi báo cáo: Khoảng 0,3‰</t>
  </si>
  <si>
    <t>Tỷ lệ hộ chăn nuôi có chuồng trại hợp vệ sinh</t>
  </si>
  <si>
    <t>Tổng số doanh nghiệp đang hoạt động</t>
  </si>
  <si>
    <t>Tăng 1 doanh nghiệp</t>
  </si>
  <si>
    <t>Tỷ lệ hộ được sử dụng nước hợp vệ sinh</t>
  </si>
  <si>
    <t>Tỷ lệ hộ được sử dụng nước sạch</t>
  </si>
  <si>
    <t>Tăng 01 CLB</t>
  </si>
  <si>
    <r>
      <t>(xã miền núi, không có khu công nghiệp, FDI): Vốn khu vực Nhà nước</t>
    </r>
    <r>
      <rPr>
        <sz val="12"/>
        <rFont val="Times New Roman"/>
        <family val="1"/>
      </rPr>
      <t xml:space="preserve"> (đầu tư công, CTMTQG 1719, giảm nghèo bền vững, nông thôn mới, sửa chữa – nâng cấp hạ tầng):</t>
    </r>
    <r>
      <rPr>
        <b/>
        <sz val="12"/>
        <rFont val="Times New Roman"/>
        <family val="1"/>
      </rPr>
      <t xml:space="preserve"> khoảng 12 – 22 tỷ đồng/năm</t>
    </r>
  </si>
  <si>
    <r>
      <t xml:space="preserve">Tỷ lệ che phủ rừng </t>
    </r>
    <r>
      <rPr>
        <i/>
        <sz val="12"/>
        <rFont val="Times New Roman"/>
        <family val="1"/>
      </rPr>
      <t>(bao gồm cả diện tích cây ăn quả trên đất dốc)</t>
    </r>
  </si>
  <si>
    <t>DK: Bổ sung diện tích rừng tái sinh và diện tích bổ sung sau kiểm kê</t>
  </si>
  <si>
    <t>DK: Bổ sung diện tích rừng tái sinh; diện tích cây phân tán quy đổi</t>
  </si>
  <si>
    <t>Tiêu chí 01: Quy hoạch; Tiêu chí số 16: về Văn hóa; Tiêu chí số 18: về Hệ thống chính trị và tiếp cận pháp luật</t>
  </si>
  <si>
    <r>
      <t xml:space="preserve">Tỷ lệ che phủ rừng ổn định </t>
    </r>
    <r>
      <rPr>
        <b/>
        <i/>
        <sz val="12"/>
        <rFont val="Times New Roman"/>
        <family val="1"/>
      </rPr>
      <t>(bao gồm cả diện tích cây ăn quả trên đất dốc)</t>
    </r>
  </si>
  <si>
    <t>Về Kinh tế: 5 chỉ tiêu</t>
  </si>
  <si>
    <t xml:space="preserve">1. </t>
  </si>
  <si>
    <t>2.</t>
  </si>
  <si>
    <t xml:space="preserve">3. </t>
  </si>
  <si>
    <t>4.</t>
  </si>
  <si>
    <t xml:space="preserve">5. </t>
  </si>
  <si>
    <t>6.</t>
  </si>
  <si>
    <t>7.</t>
  </si>
  <si>
    <t>8.</t>
  </si>
  <si>
    <t>9.</t>
  </si>
  <si>
    <t>10.</t>
  </si>
  <si>
    <t>11.</t>
  </si>
  <si>
    <t>12.</t>
  </si>
  <si>
    <t>13.</t>
  </si>
  <si>
    <t>14.</t>
  </si>
  <si>
    <t>15.</t>
  </si>
  <si>
    <t>16.</t>
  </si>
  <si>
    <t>17.</t>
  </si>
  <si>
    <t>18.</t>
  </si>
  <si>
    <t>19.</t>
  </si>
  <si>
    <t>Về môi trường: 3 chỉ tiêu</t>
  </si>
  <si>
    <t>CÁC CHỈ TIÊU CHỦ YẾU NĂM 2026</t>
  </si>
  <si>
    <t>Cơ cấu kinh tế năm 2026: Nông, lâm nghiệp, thủy sản chiếm khoảng từ 68%; công nghiệp - xây dựng chiếm khoảng 24%, dịch vụ chiếm khoảng 5%; thuế sản phẩm từ trợ cấp sản phẩm khoảng 3%.</t>
  </si>
  <si>
    <t>Tổng vốn đầu tư toàn xã hội năm 2026 đạt khoảng 17,4 tỷ đồng.</t>
  </si>
  <si>
    <t xml:space="preserve">Thu ngân sách trên địa bàn năm 2026 đạt 1,95 tỷ đồng. </t>
  </si>
  <si>
    <t>Số doanh nghiệp trên địa bàn năm 2026 đạt 01 doanh nghiệp.</t>
  </si>
  <si>
    <t>Năm 2026, tỷ lệ lao động nông nghiệp trong tổng lao động xã hội đạt 68%.</t>
  </si>
  <si>
    <t>Năm 2026, tỷ lệ lao động qua đào tạo đạt 27,6%, trong đó tỷ lệ lao động qua đào tạo được cấp văn bằng chứng chỉ là 4,40%.</t>
  </si>
  <si>
    <t>Năm 2026, tỷ lệ bản văn hóa đạt 35%; gia đình văn hóa đạt 60%.</t>
  </si>
  <si>
    <t>Năm 2026 có 1,54 bác sỹ/10.000 dân.</t>
  </si>
  <si>
    <t>Năm 2026, tỷ lệ tham gia bảo hiểm y tế đạt 100% dân số.</t>
  </si>
  <si>
    <t>Bộ tiêu chí Quốc gia về y tế năm 2026 đạt 06/10 tiêu chí.</t>
  </si>
  <si>
    <t>Năm 2026 có 68% bản được phủ sóng băng rộng di động 5G.</t>
  </si>
  <si>
    <t>Tỷ lệ hồ sơ, kết quả giải quyết thủ tục hành chính được số hóa năm 2026 đạt 100%.</t>
  </si>
  <si>
    <t>Năm 2026, duy trì 100% cơ quan, doanh nghiệp, cơ sở giáo dục đạt tiêu chuẩn “An toàn về an ninh, trật tự”.</t>
  </si>
  <si>
    <t>Năm 2026, duy trì ổn định 100% bản đạt tiêu chuẩn “An toàn về an ninh, trật tự”.</t>
  </si>
  <si>
    <t>Năm 2026, bảo đảm 100% người nghiện ma túy và người sử dụng trái phép chất ma túy được lập hồ sơ quản lý.</t>
  </si>
  <si>
    <t>Năm 2026, tỷ lệ chuyển hóa, xây dựng bản không ma túy đạt 89%.</t>
  </si>
  <si>
    <t>Tỷ lệ rác thải được thu gom, xử lý năm 2026 đạt 22%; hộ chăn nuôi có chuồng trại hợp vệ sinh đạt 60%.</t>
  </si>
  <si>
    <t>Tỷ lệ hộ dùng nước hợp vệ sinh năm 2026 đạt 100%; hộ dùng nước sạch đạt 26%.</t>
  </si>
  <si>
    <t>Phấn đấu năm 2026 tỷ lệ che phủ rừng và cây ăn quả thân gỗ, cây phân tán quy đổi của xã đạt 48,96%.</t>
  </si>
  <si>
    <r>
      <t>Năm 2026, đạt 11/19 tiêu chí xã đạt chuẩn nông thôn mới (</t>
    </r>
    <r>
      <rPr>
        <i/>
        <sz val="11"/>
        <color indexed="8"/>
        <rFont val="Times New Roman"/>
        <family val="1"/>
      </rPr>
      <t>Tăng 3 tiêu chí: Tiêu chí 01: Quy hoạch; Tiêu chí số 16: về Văn hóa; Tiêu chí số 18: về Hệ thống chính trị và tiếp cận pháp luật); 03 bản đạt chuẩn nông thôn mới (dự kiến: Bản Xà Vịt, bản Phú Lương, bản Mờn 1)</t>
    </r>
  </si>
  <si>
    <t>Tỷ lệ hộ nghèo toàn xã năm 2026 giảm 3,42%/năm, đạt 13,67%.</t>
  </si>
  <si>
    <t>Năm 2026 có 5,77 giường bệnh/10.000 dân.</t>
  </si>
  <si>
    <t>Tổng: 19 chỉ tiêu</t>
  </si>
  <si>
    <t>Về văn hóa, xã hội: 11 chỉ tiêu</t>
  </si>
  <si>
    <t>Thu nhập bình quân năm 2026 đạt 27,38 triệu đồng/người/năm.</t>
  </si>
  <si>
    <t>(Kèm theo Nghị quyết số 23/NQ-HĐND ngày 23/12/2025 của HĐND xã Phiêng Pằn)</t>
  </si>
  <si>
    <t>Có thêm 01 trường Mầm Non đạt chuẩn quốc gia, nâng tỉ lệ đạt 44,44%.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</si>
</sst>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Red]\-&quot;£&quot;#,##0"/>
    <numFmt numFmtId="165" formatCode="&quot;£&quot;#,##0.00;\-&quot;£&quot;#,##0.00"/>
    <numFmt numFmtId="166" formatCode="_-&quot;£&quot;* #,##0_-;\-&quot;£&quot;* #,##0_-;_-&quot;£&quot;* &quot;-&quot;_-;_-@_-"/>
    <numFmt numFmtId="167" formatCode="_-* #,##0_-;\-* #,##0_-;_-* &quot;-&quot;_-;_-@_-"/>
    <numFmt numFmtId="168" formatCode="_-&quot;£&quot;* #,##0.00_-;\-&quot;£&quot;* #,##0.00_-;_-&quot;£&quot;* &quot;-&quot;??_-;_-@_-"/>
    <numFmt numFmtId="169" formatCode="_-* #,##0.00_-;\-* #,##0.00_-;_-* &quot;-&quot;??_-;_-@_-"/>
    <numFmt numFmtId="170" formatCode="&quot;$&quot;#,##0;\-&quot;$&quot;#,##0"/>
    <numFmt numFmtId="171" formatCode="&quot;$&quot;#,##0;[Red]\-&quot;$&quot;#,##0"/>
    <numFmt numFmtId="172" formatCode="_-&quot;$&quot;* #,##0_-;\-&quot;$&quot;* #,##0_-;_-&quot;$&quot;* &quot;-&quot;_-;_-@_-"/>
    <numFmt numFmtId="173" formatCode="_-&quot;$&quot;* #,##0.00_-;\-&quot;$&quot;* #,##0.00_-;_-&quot;$&quot;* &quot;-&quot;??_-;_-@_-"/>
    <numFmt numFmtId="174" formatCode="#,##0\ &quot;₫&quot;;\-#,##0\ &quot;₫&quot;"/>
    <numFmt numFmtId="175" formatCode="#,##0\ &quot;₫&quot;;[Red]\-#,##0\ &quot;₫&quot;"/>
    <numFmt numFmtId="176" formatCode="#,##0.00\ &quot;₫&quot;;[Red]\-#,##0.00\ &quot;₫&quot;"/>
    <numFmt numFmtId="177" formatCode="_-* #,##0\ &quot;₫&quot;_-;\-* #,##0\ &quot;₫&quot;_-;_-* &quot;-&quot;\ &quot;₫&quot;_-;_-@_-"/>
    <numFmt numFmtId="178" formatCode="_-* #,##0\ _₫_-;\-* #,##0\ _₫_-;_-* &quot;-&quot;\ _₫_-;_-@_-"/>
    <numFmt numFmtId="179" formatCode="_-* #,##0.00\ &quot;₫&quot;_-;\-* #,##0.00\ &quot;₫&quot;_-;_-* &quot;-&quot;??\ &quot;₫&quot;_-;_-@_-"/>
    <numFmt numFmtId="180" formatCode="_-* #,##0.00\ _₫_-;\-* #,##0.00\ _₫_-;_-* &quot;-&quot;??\ _₫_-;_-@_-"/>
    <numFmt numFmtId="181" formatCode="0.000"/>
    <numFmt numFmtId="182" formatCode="0.0"/>
    <numFmt numFmtId="183" formatCode="#,##0\ &quot;F&quot;;[Red]\-#,##0\ &quot;F&quot;"/>
    <numFmt numFmtId="184" formatCode="#,##0.00\ &quot;F&quot;;\-#,##0.00\ &quot;F&quot;"/>
    <numFmt numFmtId="185" formatCode="#,##0.00\ &quot;F&quot;;[Red]\-#,##0.00\ &quot;F&quot;"/>
    <numFmt numFmtId="186" formatCode="_-* #,##0\ &quot;F&quot;_-;\-* #,##0\ &quot;F&quot;_-;_-* &quot;-&quot;\ &quot;F&quot;_-;_-@_-"/>
    <numFmt numFmtId="187" formatCode="\$#,##0\ ;\(\$#,##0\)"/>
    <numFmt numFmtId="188" formatCode="&quot;\&quot;#,##0;[Red]&quot;\&quot;&quot;\&quot;\-#,##0"/>
    <numFmt numFmtId="189" formatCode="&quot;\&quot;#,##0.00;[Red]&quot;\&quot;&quot;\&quot;&quot;\&quot;&quot;\&quot;&quot;\&quot;&quot;\&quot;\-#,##0.00"/>
    <numFmt numFmtId="190" formatCode="\t0.00%"/>
    <numFmt numFmtId="191" formatCode="\t#\ ??/??"/>
    <numFmt numFmtId="192" formatCode="#,##0;\(#,##0\)"/>
    <numFmt numFmtId="193" formatCode="#,##0.0"/>
    <numFmt numFmtId="194" formatCode="_(* #,##0_);_(* \(#,##0\);_(* &quot;-&quot;??_);_(@_)"/>
    <numFmt numFmtId="195" formatCode="_(* #,##0.0_);_(* \(#,##0.0\);_(* &quot;-&quot;??_);_(@_)"/>
    <numFmt numFmtId="196" formatCode="_(* #,##0.000_);_(* \(#,##0.000\);_(* &quot;-&quot;??_);_(@_)"/>
    <numFmt numFmtId="197" formatCode="0.0000"/>
    <numFmt numFmtId="198" formatCode="_(* #,##0.0000_);_(* \(#,##0.0000\);_(* &quot;-&quot;??_);_(@_)"/>
    <numFmt numFmtId="199" formatCode="_(* #,##0.00_);_(* \(#,##0.00\);_(* &quot;-&quot;&quot;?&quot;&quot;?&quot;_);_(@_)"/>
    <numFmt numFmtId="200" formatCode="_(* #,##0_);_(* \(#,##0\);_(* &quot;-&quot;&quot;?&quot;&quot;?&quot;_);_(@_)"/>
    <numFmt numFmtId="201" formatCode="#,##0\ &quot;þ&quot;;[Red]\-#,##0\ &quot;þ&quot;"/>
    <numFmt numFmtId="202" formatCode="###\ ###\ ###\ ###\ ##0"/>
    <numFmt numFmtId="203" formatCode="_ * #,##0.00_ ;_ * \-#,##0.00_ ;_ * &quot;-&quot;??_ ;_ @_ "/>
    <numFmt numFmtId="204" formatCode="_ * #,##0_ ;_ * \-#,##0_ ;_ * &quot;-&quot;_ ;_ @_ "/>
    <numFmt numFmtId="205" formatCode="#,##0\ &quot;$&quot;_-;[Red]#,##0\ &quot;$&quot;\-"/>
    <numFmt numFmtId="206" formatCode="_-* #,##0\ _F_-;\-* #,##0\ _F_-;_-* &quot;-&quot;\ _F_-;_-@_-"/>
    <numFmt numFmtId="207" formatCode="_-* #,##0.00\ _V_N_D_-;\-* #,##0.00\ _V_N_D_-;_-* &quot;-&quot;??\ _V_N_D_-;_-@_-"/>
    <numFmt numFmtId="208" formatCode="_(&quot;$&quot;\ * #,##0_);_(&quot;$&quot;\ * \(#,##0\);_(&quot;$&quot;\ * &quot;-&quot;_);_(@_)"/>
    <numFmt numFmtId="209" formatCode="_-* #,##0\ _V_N_D_-;\-* #,##0\ _V_N_D_-;_-* &quot;-&quot;\ _V_N_D_-;_-@_-"/>
    <numFmt numFmtId="210" formatCode="###0"/>
    <numFmt numFmtId="211" formatCode="&quot;\&quot;#,##0.00;[Red]&quot;\&quot;\-#,##0.00"/>
    <numFmt numFmtId="212" formatCode="&quot;\&quot;#,##0;[Red]&quot;\&quot;\-#,##0"/>
    <numFmt numFmtId="213" formatCode="&quot;$&quot;#&quot;$&quot;##0_);\(&quot;$&quot;#&quot;$&quot;##0\)"/>
    <numFmt numFmtId="214" formatCode="#,#00;[Red]\-#,#00;_@&quot;-&quot;"/>
    <numFmt numFmtId="215" formatCode="_ &quot;\&quot;* #,##0_ ;_ &quot;\&quot;* \-#,##0_ ;_ &quot;\&quot;* &quot;-&quot;_ ;_ @_ "/>
    <numFmt numFmtId="216" formatCode="&quot;SFr.&quot;\ #,##0.00;[Red]&quot;SFr.&quot;\ \-#,##0.00"/>
    <numFmt numFmtId="217" formatCode="_ &quot;SFr.&quot;\ * #,##0_ ;_ &quot;SFr.&quot;\ * \-#,##0_ ;_ &quot;SFr.&quot;\ * &quot;-&quot;_ ;_ @_ "/>
    <numFmt numFmtId="218" formatCode="_ * #,##0.00_)&quot;$&quot;_ ;_ * \(#,##0.00\)&quot;$&quot;_ ;_ * &quot;-&quot;??_)&quot;$&quot;_ ;_ @_ "/>
    <numFmt numFmtId="219" formatCode="#,##0.0_);\(#,##0.0\)"/>
    <numFmt numFmtId="220" formatCode="###\ ###\ ###\ ###\ .00"/>
    <numFmt numFmtId="221" formatCode="###\ ###\ ###.000"/>
    <numFmt numFmtId="222" formatCode="_-* #,##0.000\ _F_-;\-* #,##0.000\ _F_-;_-* &quot;-&quot;???\ _F_-;_-@_-"/>
    <numFmt numFmtId="223" formatCode="dd\-mm\-yy"/>
    <numFmt numFmtId="224" formatCode="_-* #,##0.00\ &quot;F&quot;_-;\-* #,##0.00\ &quot;F&quot;_-;_-* &quot;-&quot;??\ &quot;F&quot;_-;_-@_-"/>
    <numFmt numFmtId="225" formatCode="0.000_)"/>
    <numFmt numFmtId="226" formatCode="_ &quot;R&quot;\ * #,##0_ ;_ &quot;R&quot;\ * \-#,##0_ ;_ &quot;R&quot;\ * &quot;-&quot;_ ;_ @_ "/>
    <numFmt numFmtId="227" formatCode="&quot;$&quot;#,##0.000_);[Red]\(&quot;$&quot;#,##0.00\)"/>
    <numFmt numFmtId="228" formatCode="_(\§\g\ #,##0_);_(\§\g\ \(#,##0\);_(\§\g\ &quot;-&quot;??_);_(@_)"/>
    <numFmt numFmtId="229" formatCode="_-&quot;F&quot;\ * #,##0.0_-;_-&quot;F&quot;\ * #,##0.0\-;_-&quot;F&quot;\ * &quot;-&quot;??_-;_-@_-"/>
    <numFmt numFmtId="230" formatCode="\§\g#,##0_);\(\§\g#,##0\)"/>
    <numFmt numFmtId="231" formatCode="_-&quot;VND&quot;* #,##0_-;\-&quot;VND&quot;* #,##0_-;_-&quot;VND&quot;* &quot;-&quot;_-;_-@_-"/>
    <numFmt numFmtId="232" formatCode="_(&quot;Rp&quot;* #,##0.00_);_(&quot;Rp&quot;* \(#,##0.00\);_(&quot;Rp&quot;* &quot;-&quot;??_);_(@_)"/>
    <numFmt numFmtId="233" formatCode="#,##0.00\ &quot;FB&quot;;[Red]\-#,##0.00\ &quot;FB&quot;"/>
    <numFmt numFmtId="234" formatCode="#,##0\ &quot;$&quot;;\-#,##0\ &quot;$&quot;"/>
    <numFmt numFmtId="235" formatCode="_-* #,##0\ _F_B_-;\-* #,##0\ _F_B_-;_-* &quot;-&quot;\ _F_B_-;_-@_-"/>
    <numFmt numFmtId="236" formatCode="#,##0_);\-#,##0_)"/>
    <numFmt numFmtId="237" formatCode="&quot;Dong&quot;#,##0.00_);[Red]\(&quot;Dong&quot;#,##0.00\)"/>
    <numFmt numFmtId="238" formatCode="#,###;\-#,###;&quot;&quot;;_(@_)"/>
    <numFmt numFmtId="239" formatCode="\ \ \ \ \ \ \ \ \ \ \ \ \ \ \ \ \ \ @"/>
    <numFmt numFmtId="240" formatCode="#,##0\ &quot;$&quot;_);\(#,##0\ &quot;$&quot;\)"/>
    <numFmt numFmtId="241" formatCode="#,##0\ &quot;$&quot;_);[Red]\(#,##0\ &quot;$&quot;\)"/>
    <numFmt numFmtId="242" formatCode="&quot;\&quot;#,##0;[Red]\-&quot;\&quot;#,##0"/>
    <numFmt numFmtId="243" formatCode="&quot;\&quot;#,##0.00;\-&quot;\&quot;#,##0.00"/>
    <numFmt numFmtId="244" formatCode="#,##0.00_);\-#,##0.00_)"/>
    <numFmt numFmtId="245" formatCode="#,##0.000_);\(#,##0.000\)"/>
    <numFmt numFmtId="246" formatCode="#"/>
    <numFmt numFmtId="247" formatCode="&quot;¡Ì&quot;#,##0;[Red]\-&quot;¡Ì&quot;#,##0"/>
    <numFmt numFmtId="248" formatCode="_(&quot;.&quot;* #&quot;$&quot;##0_);_(&quot;.&quot;* \(#&quot;$&quot;##0\);_(&quot;.&quot;* &quot;-&quot;_);_(@_)"/>
    <numFmt numFmtId="249" formatCode="&quot;$&quot;#&quot;$&quot;##0_);[Red]\(&quot;$&quot;#&quot;$&quot;##0\)"/>
    <numFmt numFmtId="250" formatCode="#,##0.00\ \ "/>
    <numFmt numFmtId="251" formatCode="_-* #,##0.0\ _F_-;\-* #,##0.0\ _F_-;_-* &quot;-&quot;??\ _F_-;_-@_-"/>
    <numFmt numFmtId="252" formatCode="0.00000"/>
    <numFmt numFmtId="253" formatCode="0.00000000000E+00;\?"/>
    <numFmt numFmtId="254" formatCode="_(* #.##0.00_);_(* \(#.##0.00\);_(* &quot;-&quot;??_);_(@_)"/>
    <numFmt numFmtId="255" formatCode="#,##0.00\ \ \ \ "/>
    <numFmt numFmtId="256" formatCode="_-* ###,0&quot;.&quot;00\ _F_B_-;\-* ###,0&quot;.&quot;00\ _F_B_-;_-* &quot;-&quot;??\ _F_B_-;_-@_-"/>
    <numFmt numFmtId="257" formatCode="_ * #.##._ ;_ * \-#.##._ ;_ * &quot;-&quot;??_ ;_ @_ⴆ"/>
    <numFmt numFmtId="258" formatCode="#,##0\ &quot;F&quot;;\-#,##0\ &quot;F&quot;"/>
    <numFmt numFmtId="259" formatCode="_-* #,##0\ _F_-;\-* #,##0\ _F_-;_-* &quot;-&quot;??\ _F_-;_-@_-"/>
    <numFmt numFmtId="260" formatCode="_-* ###,0&quot;.&quot;00_-;\-* ###,0&quot;.&quot;00_-;_-* &quot;-&quot;??_-;_-@_-"/>
    <numFmt numFmtId="261" formatCode="_ &quot;$&quot;\ * #,##0_ ;_ &quot;$&quot;\ * \-#,##0_ ;_ &quot;$&quot;\ * &quot;-&quot;_ ;_ @_ "/>
    <numFmt numFmtId="262" formatCode="#,##0.00\ &quot;DM&quot;;[Red]\-#,##0.00\ &quot;DM&quot;"/>
    <numFmt numFmtId="263" formatCode="&quot;VND&quot;#,##0_);[Red]\(&quot;VND&quot;#,##0\)"/>
    <numFmt numFmtId="264" formatCode="#.##0.0"/>
    <numFmt numFmtId="265" formatCode="_-&quot;₫&quot;* #,##0_-;\-&quot;₫&quot;* #,##0_-;_-&quot;₫&quot;* &quot;-&quot;_-;_-@_-"/>
    <numFmt numFmtId="266" formatCode="&quot;₫&quot;#,##0;[Red]\-&quot;₫&quot;#,##0"/>
    <numFmt numFmtId="267" formatCode="_(&quot;₫&quot;\ * #,##0_);_(&quot;₫&quot;\ * \(#,##0\);_(&quot;₫&quot;\ * &quot;-&quot;_);_(@_)"/>
    <numFmt numFmtId="268" formatCode="&quot;₫&quot;#&quot;₫&quot;##0_);\(&quot;₫&quot;#&quot;₫&quot;##0\)"/>
    <numFmt numFmtId="269" formatCode="_ * #,##0.00_)&quot;₫&quot;_ ;_ * \(#,##0.00\)&quot;₫&quot;_ ;_ * &quot;-&quot;??_)&quot;₫&quot;_ ;_ @_ "/>
    <numFmt numFmtId="270" formatCode="&quot;₫&quot;#,##0.000_);[Red]\(&quot;₫&quot;#,##0.00\)"/>
    <numFmt numFmtId="271" formatCode="&quot;₫&quot;#,##0;\-&quot;₫&quot;#,##0"/>
    <numFmt numFmtId="272" formatCode="_(&quot;.&quot;* #&quot;₫&quot;##0_);_(&quot;.&quot;* \(#&quot;₫&quot;##0\);_(&quot;.&quot;* &quot;-&quot;_);_(@_)"/>
    <numFmt numFmtId="273" formatCode="&quot;₫&quot;#&quot;₫&quot;##0_);[Red]\(&quot;₫&quot;#&quot;₫&quot;##0\)"/>
    <numFmt numFmtId="274" formatCode="_-* #,##0.00\ _₫_-;\-* #,##0.00\ _₫_-;_-* \-??\ _₫_-;_-@_-"/>
    <numFmt numFmtId="275" formatCode="_-* #,##0.00\ _€_-;\-* #,##0.00\ _€_-;_-* &quot;-&quot;??\ _€_-;_-@_-"/>
    <numFmt numFmtId="276" formatCode="_(&quot;$&quot;* #,##0,&quot;.&quot;000_);_(&quot;$&quot;* \(#,##0,&quot;.&quot;000\);_(&quot;$&quot;* &quot;-&quot;??_);_(@_)"/>
    <numFmt numFmtId="277" formatCode="0.00_)"/>
    <numFmt numFmtId="278" formatCode="_-* #,##0.0_-;\-* #,##0.0_-;_-* &quot;-&quot;?_-;_-@_-"/>
  </numFmts>
  <fonts count="262">
    <font>
      <sz val="12"/>
      <name val="Times New Roman"/>
    </font>
    <font>
      <sz val="12"/>
      <name val="Times New Roman"/>
    </font>
    <font>
      <sz val="12"/>
      <name val="Times New Roman"/>
      <family val="1"/>
    </font>
    <font>
      <b/>
      <sz val="12"/>
      <name val="Arial"/>
      <family val="2"/>
    </font>
    <font>
      <sz val="12"/>
      <name val="Arial"/>
      <family val="2"/>
    </font>
    <font>
      <sz val="10"/>
      <name val="Arial"/>
      <family val="2"/>
    </font>
    <font>
      <sz val="12"/>
      <name val=".VnTime"/>
      <family val="2"/>
    </font>
    <font>
      <sz val="10"/>
      <name val="Times New Roman"/>
      <family val="1"/>
    </font>
    <font>
      <sz val="10"/>
      <name val="Arial"/>
      <family val="2"/>
    </font>
    <font>
      <sz val="12"/>
      <name val="¹UAAA¼"/>
      <family val="3"/>
      <charset val="129"/>
    </font>
    <font>
      <sz val="8"/>
      <name val="Arial"/>
      <family val="2"/>
    </font>
    <font>
      <b/>
      <sz val="18"/>
      <name val="Arial"/>
      <family val="2"/>
    </font>
    <font>
      <b/>
      <sz val="18"/>
      <name val="Arial"/>
      <family val="2"/>
    </font>
    <font>
      <b/>
      <sz val="12"/>
      <name val="Arial"/>
      <family val="2"/>
    </font>
    <font>
      <sz val="8"/>
      <color indexed="12"/>
      <name val="Helv"/>
    </font>
    <font>
      <sz val="7"/>
      <name val="Small Fonts"/>
      <family val="2"/>
    </font>
    <font>
      <b/>
      <i/>
      <sz val="16"/>
      <name val="Helv"/>
    </font>
    <font>
      <sz val="13"/>
      <name val=".VnTime"/>
      <family val="2"/>
    </font>
    <font>
      <b/>
      <sz val="10"/>
      <name val="VN Helvetica"/>
    </font>
    <font>
      <sz val="10"/>
      <name val="VN Helvetica"/>
    </font>
    <font>
      <sz val="14"/>
      <name val="뼻뮝"/>
      <family val="3"/>
    </font>
    <font>
      <sz val="12"/>
      <name val="바탕체"/>
      <family val="3"/>
    </font>
    <font>
      <sz val="12"/>
      <name val="뼻뮝"/>
      <family val="3"/>
    </font>
    <font>
      <sz val="9"/>
      <name val="Arial"/>
      <family val="2"/>
    </font>
    <font>
      <sz val="12"/>
      <name val="Courier"/>
      <family val="3"/>
    </font>
    <font>
      <sz val="10"/>
      <name val=" "/>
      <family val="1"/>
      <charset val="136"/>
    </font>
    <font>
      <sz val="8"/>
      <name val="Times New Roman"/>
      <family val="1"/>
    </font>
    <font>
      <sz val="10"/>
      <name val=".VnTime"/>
      <family val="2"/>
    </font>
    <font>
      <sz val="11"/>
      <color indexed="8"/>
      <name val="Calibri"/>
      <family val="2"/>
    </font>
    <font>
      <sz val="11"/>
      <name val="Times New Roman"/>
      <family val="1"/>
    </font>
    <font>
      <b/>
      <sz val="11"/>
      <name val="Times New Roman"/>
      <family val="1"/>
    </font>
    <font>
      <sz val="10"/>
      <color indexed="8"/>
      <name val="Times New Roman"/>
      <family val="2"/>
    </font>
    <font>
      <sz val="12"/>
      <name val="Times New Roman"/>
      <family val="1"/>
    </font>
    <font>
      <sz val="14"/>
      <name val=".VnTimeH"/>
      <family val="2"/>
    </font>
    <font>
      <i/>
      <sz val="10"/>
      <name val=".VnTime"/>
      <family val="2"/>
    </font>
    <font>
      <b/>
      <sz val="10"/>
      <name val=".VnArial"/>
      <family val="2"/>
    </font>
    <font>
      <b/>
      <sz val="10"/>
      <name val=".VnTime"/>
      <family val="2"/>
    </font>
    <font>
      <b/>
      <sz val="10"/>
      <name val=".VnTimeH"/>
      <family val="2"/>
    </font>
    <font>
      <b/>
      <sz val="11"/>
      <name val=".VnTimeH"/>
      <family val="2"/>
    </font>
    <font>
      <sz val="14"/>
      <name val=".VnArial"/>
      <family val="2"/>
    </font>
    <font>
      <b/>
      <sz val="14"/>
      <name val="Times New Roman"/>
      <family val="1"/>
    </font>
    <font>
      <b/>
      <sz val="12"/>
      <name val="Times New Roman"/>
      <family val="1"/>
    </font>
    <font>
      <b/>
      <sz val="13"/>
      <name val="Times New Roman"/>
      <family val="1"/>
    </font>
    <font>
      <i/>
      <sz val="12"/>
      <name val="Times New Roman"/>
      <family val="1"/>
    </font>
    <font>
      <b/>
      <sz val="18"/>
      <color indexed="56"/>
      <name val="Cambria"/>
      <family val="2"/>
    </font>
    <font>
      <sz val="12"/>
      <name val="VNI-Times"/>
    </font>
    <font>
      <sz val="10"/>
      <name val="Arial MT"/>
      <family val="2"/>
    </font>
    <font>
      <sz val="10"/>
      <color indexed="8"/>
      <name val="MS Sans Serif"/>
      <family val="2"/>
    </font>
    <font>
      <sz val="12"/>
      <name val="돋움체"/>
      <family val="3"/>
      <charset val="129"/>
    </font>
    <font>
      <sz val="9"/>
      <name val="ﾀﾞｯﾁ"/>
      <family val="3"/>
      <charset val="128"/>
    </font>
    <font>
      <sz val="12"/>
      <name val="VNtimes New Roman"/>
    </font>
    <font>
      <sz val="10"/>
      <name val="AngsanaUPC"/>
      <family val="1"/>
    </font>
    <font>
      <sz val="10"/>
      <name val="??"/>
      <family val="3"/>
      <charset val="129"/>
    </font>
    <font>
      <sz val="12"/>
      <name val="????"/>
      <family val="1"/>
      <charset val="136"/>
    </font>
    <font>
      <sz val="12"/>
      <name val="|??¢¥¢¬¨Ï"/>
      <family val="1"/>
      <charset val="129"/>
    </font>
    <font>
      <sz val="14"/>
      <name val="뼻뮝"/>
      <family val="3"/>
      <charset val="129"/>
    </font>
    <font>
      <sz val="10"/>
      <name val="VNI-Times"/>
    </font>
    <font>
      <sz val="12"/>
      <name val=".VnArial"/>
      <family val="2"/>
    </font>
    <font>
      <sz val="12"/>
      <name val="VNTime"/>
    </font>
    <font>
      <sz val="10"/>
      <name val="MS Sans Serif"/>
      <family val="2"/>
    </font>
    <font>
      <sz val="10"/>
      <name val="Helv"/>
      <family val="2"/>
    </font>
    <font>
      <sz val="10"/>
      <color indexed="8"/>
      <name val="Arial"/>
      <family val="2"/>
    </font>
    <font>
      <sz val="11"/>
      <name val="‚l‚r ‚oƒSƒVƒbƒN"/>
      <family val="3"/>
      <charset val="128"/>
    </font>
    <font>
      <sz val="12"/>
      <name val="바탕체"/>
      <family val="1"/>
      <charset val="129"/>
    </font>
    <font>
      <sz val="11"/>
      <name val="–¾’©"/>
      <family val="1"/>
      <charset val="128"/>
    </font>
    <font>
      <sz val="14"/>
      <name val="Terminal"/>
      <family val="3"/>
      <charset val="128"/>
    </font>
    <font>
      <sz val="14"/>
      <name val="VnTime"/>
    </font>
    <font>
      <b/>
      <u/>
      <sz val="14"/>
      <color indexed="8"/>
      <name val=".VnBook-AntiquaH"/>
      <family val="2"/>
    </font>
    <font>
      <sz val="11"/>
      <name val=".VnTime"/>
      <family val="2"/>
    </font>
    <font>
      <sz val="12"/>
      <name val="???"/>
    </font>
    <font>
      <b/>
      <u/>
      <sz val="10"/>
      <name val="VNI-Times"/>
    </font>
    <font>
      <sz val="12"/>
      <name val="???"/>
      <family val="3"/>
    </font>
    <font>
      <sz val="12"/>
      <color indexed="10"/>
      <name val=".VnArial Narrow"/>
      <family val="2"/>
    </font>
    <font>
      <sz val="12"/>
      <color indexed="8"/>
      <name val="¹ÙÅÁÃ¼"/>
      <family val="1"/>
      <charset val="129"/>
    </font>
    <font>
      <i/>
      <sz val="12"/>
      <color indexed="8"/>
      <name val=".VnBook-AntiquaH"/>
      <family val="2"/>
    </font>
    <font>
      <sz val="12"/>
      <name val="Arial Cyr"/>
    </font>
    <font>
      <b/>
      <sz val="12"/>
      <color indexed="8"/>
      <name val=".VnBook-Antiqua"/>
      <family val="2"/>
    </font>
    <font>
      <i/>
      <sz val="12"/>
      <color indexed="8"/>
      <name val=".VnBook-Antiqua"/>
      <family val="2"/>
    </font>
    <font>
      <sz val="11"/>
      <color indexed="9"/>
      <name val="Calibri"/>
      <family val="2"/>
    </font>
    <font>
      <sz val="14"/>
      <name val=".VnTime"/>
      <family val="2"/>
    </font>
    <font>
      <sz val="9"/>
      <name val="ＭＳ ゴシック"/>
      <family val="3"/>
      <charset val="128"/>
    </font>
    <font>
      <b/>
      <sz val="12"/>
      <color indexed="63"/>
      <name val="VNI-Times"/>
    </font>
    <font>
      <sz val="12"/>
      <name val="¹ÙÅÁÃ¼"/>
      <charset val="129"/>
    </font>
    <font>
      <sz val="11"/>
      <name val=".VnArial"/>
      <family val="2"/>
    </font>
    <font>
      <b/>
      <i/>
      <sz val="14"/>
      <name val="VNTime"/>
      <family val="2"/>
    </font>
    <font>
      <sz val="12"/>
      <name val="Tms Rmn"/>
    </font>
    <font>
      <sz val="11"/>
      <name val="µ¸¿ò"/>
      <charset val="129"/>
    </font>
    <font>
      <sz val="12"/>
      <name val="System"/>
      <family val="1"/>
      <charset val="129"/>
    </font>
    <font>
      <sz val="10"/>
      <name val="Helv"/>
    </font>
    <font>
      <b/>
      <sz val="10"/>
      <name val="Helv"/>
      <family val="2"/>
    </font>
    <font>
      <sz val="10"/>
      <name val=".VnArial"/>
      <family val="2"/>
    </font>
    <font>
      <sz val="10"/>
      <name val="VNI-Aptima"/>
    </font>
    <font>
      <sz val="11"/>
      <name val="Tms Rmn"/>
    </font>
    <font>
      <b/>
      <sz val="12"/>
      <name val="VNTime"/>
      <family val="2"/>
    </font>
    <font>
      <sz val="10"/>
      <name val="MS Serif"/>
      <family val="1"/>
    </font>
    <font>
      <b/>
      <sz val="11"/>
      <color indexed="63"/>
      <name val="Calibri"/>
      <family val="2"/>
    </font>
    <font>
      <sz val="11"/>
      <color indexed="62"/>
      <name val="Calibri"/>
      <family val="2"/>
    </font>
    <font>
      <b/>
      <sz val="11"/>
      <name val="VNTimeH"/>
      <family val="2"/>
    </font>
    <font>
      <b/>
      <sz val="15"/>
      <color indexed="56"/>
      <name val="Calibri"/>
      <family val="2"/>
    </font>
    <font>
      <b/>
      <sz val="13"/>
      <color indexed="56"/>
      <name val="Calibri"/>
      <family val="2"/>
    </font>
    <font>
      <b/>
      <sz val="11"/>
      <color indexed="56"/>
      <name val="Calibri"/>
      <family val="2"/>
    </font>
    <font>
      <b/>
      <sz val="13"/>
      <color indexed="16"/>
      <name val=".VnTime"/>
      <family val="2"/>
    </font>
    <font>
      <sz val="11"/>
      <name val="VNtimes new roman"/>
    </font>
    <font>
      <sz val="10"/>
      <name val="Arial CE"/>
      <charset val="238"/>
    </font>
    <font>
      <sz val="10"/>
      <color indexed="16"/>
      <name val="MS Serif"/>
      <family val="1"/>
    </font>
    <font>
      <sz val="10"/>
      <name val="VNI-Helve-Condense"/>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6"/>
      <color indexed="14"/>
      <name val="VNottawa"/>
      <family val="2"/>
    </font>
    <font>
      <sz val="12"/>
      <name val="VNTime"/>
      <family val="2"/>
    </font>
    <font>
      <sz val="10"/>
      <name val=".VnArialH"/>
      <family val="2"/>
    </font>
    <font>
      <b/>
      <sz val="12"/>
      <name val=".VnBook-AntiquaH"/>
      <family val="2"/>
    </font>
    <font>
      <b/>
      <sz val="12"/>
      <color indexed="9"/>
      <name val="Tms Rmn"/>
    </font>
    <font>
      <b/>
      <sz val="12"/>
      <name val="Helv"/>
      <family val="2"/>
    </font>
    <font>
      <b/>
      <sz val="8"/>
      <name val="MS Sans Serif"/>
      <family val="2"/>
    </font>
    <font>
      <sz val="11"/>
      <name val="VNHelvet"/>
    </font>
    <font>
      <b/>
      <sz val="14"/>
      <name val=".VnTimeH"/>
      <family val="2"/>
    </font>
    <font>
      <sz val="12"/>
      <name val="??"/>
      <family val="1"/>
      <charset val="129"/>
    </font>
    <font>
      <sz val="12"/>
      <name val="±¼¸²Ã¼"/>
      <family val="3"/>
      <charset val="129"/>
    </font>
    <font>
      <sz val="10"/>
      <name val="VNI-Helve"/>
    </font>
    <font>
      <u/>
      <sz val="10"/>
      <color indexed="12"/>
      <name val=".VnTime"/>
      <family val="2"/>
    </font>
    <font>
      <u/>
      <sz val="12"/>
      <color indexed="12"/>
      <name val=".VnTime"/>
      <family val="2"/>
    </font>
    <font>
      <u/>
      <sz val="12"/>
      <color indexed="12"/>
      <name val="Arial"/>
      <family val="2"/>
    </font>
    <font>
      <b/>
      <sz val="11"/>
      <color indexed="9"/>
      <name val="Calibri"/>
      <family val="2"/>
    </font>
    <font>
      <sz val="8"/>
      <name val="VNarial"/>
      <family val="2"/>
    </font>
    <font>
      <b/>
      <sz val="11"/>
      <name val="Helv"/>
      <family val="2"/>
    </font>
    <font>
      <b/>
      <sz val="12"/>
      <name val="VN-NTime"/>
    </font>
    <font>
      <sz val="9"/>
      <name val="Arial"/>
      <family val="2"/>
      <charset val="163"/>
    </font>
    <font>
      <sz val="11"/>
      <name val="VNI-Aptima"/>
    </font>
    <font>
      <sz val="11"/>
      <color indexed="52"/>
      <name val="Calibri"/>
      <family val="2"/>
    </font>
    <font>
      <b/>
      <sz val="11"/>
      <name val="Arial"/>
      <family val="2"/>
    </font>
    <font>
      <sz val="14"/>
      <name val=".VnArial Narrow"/>
      <family val="2"/>
    </font>
    <font>
      <sz val="12"/>
      <name val="Helv"/>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3C_Times_T"/>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2"/>
      <name val="VNI-Times"/>
    </font>
    <font>
      <sz val="11"/>
      <name val=".VnAvant"/>
      <family val="2"/>
    </font>
    <font>
      <b/>
      <sz val="13"/>
      <color indexed="8"/>
      <name val=".VnTimeH"/>
      <family val="2"/>
    </font>
    <font>
      <b/>
      <u val="double"/>
      <sz val="12"/>
      <color indexed="12"/>
      <name val=".VnBahamasB"/>
      <family val="2"/>
    </font>
    <font>
      <b/>
      <i/>
      <u/>
      <sz val="12"/>
      <name val=".VnTimeH"/>
      <family val="2"/>
    </font>
    <font>
      <b/>
      <sz val="11"/>
      <color indexed="52"/>
      <name val="Calibri"/>
      <family val="2"/>
    </font>
    <font>
      <sz val="9.5"/>
      <name val=".VnBlackH"/>
      <family val="2"/>
    </font>
    <font>
      <b/>
      <sz val="10"/>
      <name val=".VnBahamasBH"/>
      <family val="2"/>
    </font>
    <font>
      <b/>
      <sz val="11"/>
      <name val=".VnArialH"/>
      <family val="2"/>
    </font>
    <font>
      <b/>
      <sz val="11"/>
      <color indexed="8"/>
      <name val="Calibri"/>
      <family val="2"/>
    </font>
    <font>
      <b/>
      <sz val="10"/>
      <name val=".VnArialH"/>
      <family val="2"/>
    </font>
    <font>
      <sz val="11"/>
      <color indexed="17"/>
      <name val="Calibri"/>
      <family val="2"/>
    </font>
    <font>
      <sz val="10"/>
      <name val=".VnAvant"/>
      <family val="2"/>
    </font>
    <font>
      <sz val="11"/>
      <color indexed="60"/>
      <name val="Calibri"/>
      <family val="2"/>
    </font>
    <font>
      <sz val="10"/>
      <name val=".VnArial Narrow"/>
      <family val="2"/>
    </font>
    <font>
      <sz val="11"/>
      <color indexed="10"/>
      <name val="Calibri"/>
      <family val="2"/>
    </font>
    <font>
      <i/>
      <sz val="11"/>
      <color indexed="23"/>
      <name val="Calibri"/>
      <family val="2"/>
    </font>
    <font>
      <sz val="10"/>
      <name val="VNtimes new roman"/>
    </font>
    <font>
      <sz val="14"/>
      <name val="VnTime"/>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0"/>
      <name val="Geneva"/>
      <family val="2"/>
    </font>
    <font>
      <sz val="11"/>
      <color indexed="20"/>
      <name val="Calibri"/>
      <family val="2"/>
    </font>
    <font>
      <sz val="16"/>
      <name val="AngsanaUPC"/>
      <family val="3"/>
    </font>
    <font>
      <sz val="12"/>
      <color indexed="8"/>
      <name val="바탕체"/>
      <family val="1"/>
      <charset val="129"/>
    </font>
    <font>
      <sz val="10"/>
      <name val="명조"/>
      <family val="3"/>
      <charset val="129"/>
    </font>
    <font>
      <sz val="10"/>
      <name val="돋움체"/>
      <family val="3"/>
      <charset val="129"/>
    </font>
    <font>
      <sz val="10"/>
      <name val="明朝"/>
      <family val="1"/>
      <charset val="128"/>
    </font>
    <font>
      <sz val="12"/>
      <name val="Times New Roman"/>
      <family val="1"/>
      <charset val="163"/>
    </font>
    <font>
      <sz val="12"/>
      <color indexed="8"/>
      <name val="Times New Roman"/>
      <family val="2"/>
      <charset val="163"/>
    </font>
    <font>
      <sz val="10"/>
      <name val="Arial"/>
      <family val="2"/>
    </font>
    <font>
      <sz val="14"/>
      <name val="Times New Roman"/>
      <family val="1"/>
    </font>
    <font>
      <sz val="10"/>
      <name val="VNtimes new roman"/>
      <family val="2"/>
    </font>
    <font>
      <sz val="11"/>
      <color indexed="8"/>
      <name val="Helvetica Neue"/>
    </font>
    <font>
      <sz val="12"/>
      <name val="Times New Roman"/>
      <family val="1"/>
    </font>
    <font>
      <sz val="10"/>
      <name val="Arial"/>
      <family val="2"/>
      <charset val="163"/>
    </font>
    <font>
      <sz val="12"/>
      <name val="Times New Roman"/>
      <family val="1"/>
    </font>
    <font>
      <sz val="11"/>
      <name val="UVnTime"/>
    </font>
    <font>
      <sz val="12"/>
      <name val="Times New Roman"/>
      <family val="1"/>
    </font>
    <font>
      <sz val="14"/>
      <name val="‚l‚r –¾’©"/>
      <charset val="128"/>
    </font>
    <font>
      <sz val="11"/>
      <name val="µ¸¿ò"/>
      <family val="1"/>
    </font>
    <font>
      <b/>
      <sz val="10"/>
      <name val="VNI-Helve-Condense"/>
    </font>
    <font>
      <sz val="11"/>
      <name val="UVnTime"/>
      <family val="2"/>
    </font>
    <font>
      <sz val="8"/>
      <name val="VK Sans Serif"/>
      <family val="2"/>
    </font>
    <font>
      <sz val="12"/>
      <name val=".VnArial Narrow"/>
      <family val="2"/>
    </font>
    <font>
      <sz val="14"/>
      <color indexed="8"/>
      <name val="Times New Roman"/>
      <family val="2"/>
    </font>
    <font>
      <i/>
      <sz val="14"/>
      <name val="Times New Roman"/>
      <family val="1"/>
    </font>
    <font>
      <i/>
      <sz val="13"/>
      <name val="Times New Roman"/>
      <family val="1"/>
    </font>
    <font>
      <sz val="11"/>
      <color indexed="8"/>
      <name val="Calibri"/>
      <family val="2"/>
    </font>
    <font>
      <sz val="10"/>
      <name val="VNtimes new roman"/>
      <family val="1"/>
    </font>
    <font>
      <sz val="14"/>
      <color indexed="8"/>
      <name val="Times New Roman"/>
      <family val="2"/>
    </font>
    <font>
      <sz val="11"/>
      <color indexed="8"/>
      <name val="Calibri"/>
      <family val="2"/>
    </font>
    <font>
      <sz val="12"/>
      <color indexed="8"/>
      <name val="Times New Roman"/>
      <family val="2"/>
      <charset val="163"/>
    </font>
    <font>
      <sz val="12"/>
      <name val="Times New Roman"/>
      <family val="1"/>
    </font>
    <font>
      <sz val="14"/>
      <color indexed="8"/>
      <name val="Times New Roman"/>
      <family val="2"/>
    </font>
    <font>
      <sz val="11"/>
      <color indexed="8"/>
      <name val="Calibri"/>
      <family val="2"/>
    </font>
    <font>
      <sz val="12"/>
      <color indexed="8"/>
      <name val="Times New Roman"/>
      <family val="2"/>
      <charset val="163"/>
    </font>
    <font>
      <sz val="11"/>
      <color indexed="8"/>
      <name val="Calibri"/>
      <family val="2"/>
    </font>
    <font>
      <sz val="11"/>
      <color indexed="8"/>
      <name val="Calibri"/>
      <family val="2"/>
      <charset val="163"/>
    </font>
    <font>
      <sz val="14"/>
      <color indexed="8"/>
      <name val="Times New Roman"/>
      <family val="2"/>
    </font>
    <font>
      <sz val="11"/>
      <color indexed="8"/>
      <name val="Calibri"/>
      <family val="2"/>
    </font>
    <font>
      <sz val="12"/>
      <color indexed="8"/>
      <name val="Times New Roman"/>
      <family val="2"/>
      <charset val="163"/>
    </font>
    <font>
      <sz val="12"/>
      <name val="VNtimes new roman"/>
      <family val="2"/>
    </font>
    <font>
      <sz val="11"/>
      <name val="VNtimes new roman"/>
      <family val="2"/>
    </font>
    <font>
      <b/>
      <sz val="10"/>
      <name val="Times New Roman"/>
      <family val="1"/>
    </font>
    <font>
      <i/>
      <sz val="10"/>
      <name val="Times New Roman"/>
      <family val="1"/>
    </font>
    <font>
      <i/>
      <sz val="11"/>
      <name val="Times New Roman"/>
      <family val="1"/>
    </font>
    <font>
      <sz val="12"/>
      <color indexed="10"/>
      <name val="Times New Roman"/>
      <family val="1"/>
    </font>
    <font>
      <b/>
      <sz val="12"/>
      <color indexed="81"/>
      <name val="Times New Roman"/>
      <family val="1"/>
    </font>
    <font>
      <sz val="12"/>
      <color indexed="81"/>
      <name val="Times New Roman"/>
      <family val="1"/>
    </font>
    <font>
      <b/>
      <i/>
      <sz val="12"/>
      <name val="Times New Roman"/>
      <family val="1"/>
    </font>
    <font>
      <sz val="12"/>
      <color indexed="30"/>
      <name val="Times New Roman"/>
      <family val="1"/>
    </font>
    <font>
      <sz val="12"/>
      <name val="Times New Roman"/>
    </font>
    <font>
      <i/>
      <sz val="11"/>
      <color indexed="8"/>
      <name val="Times New Roman"/>
      <family val="1"/>
    </font>
    <font>
      <sz val="10"/>
      <color theme="1"/>
      <name val="Times New Roman"/>
      <family val="2"/>
    </font>
    <font>
      <sz val="14"/>
      <color theme="1"/>
      <name val="Times New Roman"/>
      <family val="2"/>
    </font>
    <font>
      <sz val="14"/>
      <color theme="0"/>
      <name val="Times New Roman"/>
      <family val="2"/>
    </font>
    <font>
      <sz val="14"/>
      <color rgb="FF9C0006"/>
      <name val="Times New Roman"/>
      <family val="2"/>
    </font>
    <font>
      <sz val="11"/>
      <color rgb="FF9C0006"/>
      <name val="Calibri"/>
      <family val="2"/>
      <charset val="163"/>
    </font>
    <font>
      <b/>
      <sz val="14"/>
      <color rgb="FFFA7D00"/>
      <name val="Times New Roman"/>
      <family val="2"/>
    </font>
    <font>
      <b/>
      <sz val="14"/>
      <color theme="0"/>
      <name val="Times New Roman"/>
      <family val="2"/>
    </font>
    <font>
      <i/>
      <sz val="14"/>
      <color rgb="FF7F7F7F"/>
      <name val="Times New Roman"/>
      <family val="2"/>
    </font>
    <font>
      <sz val="14"/>
      <color rgb="FF006100"/>
      <name val="Times New Roman"/>
      <family val="2"/>
    </font>
    <font>
      <sz val="11"/>
      <color rgb="FF006100"/>
      <name val="Calibri"/>
      <family val="2"/>
      <charset val="163"/>
    </font>
    <font>
      <b/>
      <sz val="15"/>
      <color theme="3"/>
      <name val="Times New Roman"/>
      <family val="2"/>
    </font>
    <font>
      <b/>
      <sz val="13"/>
      <color theme="3"/>
      <name val="Times New Roman"/>
      <family val="2"/>
    </font>
    <font>
      <b/>
      <sz val="11"/>
      <color theme="3"/>
      <name val="Times New Roman"/>
      <family val="2"/>
    </font>
    <font>
      <u/>
      <sz val="14"/>
      <color theme="10"/>
      <name val="Times New Roman"/>
      <family val="1"/>
    </font>
    <font>
      <sz val="14"/>
      <color rgb="FF3F3F76"/>
      <name val="Times New Roman"/>
      <family val="2"/>
    </font>
    <font>
      <sz val="14"/>
      <color rgb="FFFA7D00"/>
      <name val="Times New Roman"/>
      <family val="2"/>
    </font>
    <font>
      <sz val="14"/>
      <color rgb="FF9C6500"/>
      <name val="Times New Roman"/>
      <family val="2"/>
    </font>
    <font>
      <sz val="11"/>
      <color rgb="FF9C6500"/>
      <name val="Calibri"/>
      <family val="2"/>
      <charset val="163"/>
    </font>
    <font>
      <sz val="11"/>
      <color rgb="FF9C6500"/>
      <name val="Calibri"/>
      <family val="2"/>
    </font>
    <font>
      <sz val="11"/>
      <color theme="1"/>
      <name val="Calibri"/>
      <family val="2"/>
    </font>
    <font>
      <sz val="10"/>
      <color rgb="FF000000"/>
      <name val="Arial"/>
      <family val="2"/>
    </font>
    <font>
      <sz val="11"/>
      <color theme="1"/>
      <name val="Calibri"/>
      <family val="2"/>
      <charset val="163"/>
    </font>
    <font>
      <sz val="12"/>
      <color theme="1"/>
      <name val="Times New Roman"/>
      <family val="2"/>
    </font>
    <font>
      <sz val="12"/>
      <color theme="1"/>
      <name val="Times New Roman"/>
      <family val="2"/>
      <charset val="163"/>
    </font>
    <font>
      <b/>
      <sz val="14"/>
      <color rgb="FF3F3F3F"/>
      <name val="Times New Roman"/>
      <family val="2"/>
    </font>
    <font>
      <b/>
      <sz val="14"/>
      <color theme="1"/>
      <name val="Times New Roman"/>
      <family val="2"/>
    </font>
    <font>
      <sz val="14"/>
      <color rgb="FFFF0000"/>
      <name val="Times New Roman"/>
      <family val="2"/>
    </font>
  </fonts>
  <fills count="7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3"/>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indexed="9"/>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9"/>
      </patternFill>
    </fill>
    <fill>
      <patternFill patternType="solid">
        <fgColor theme="0"/>
        <bgColor indexed="47"/>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right/>
      <top/>
      <bottom style="thin">
        <color indexed="64"/>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hair">
        <color indexed="64"/>
      </top>
      <bottom style="hair">
        <color indexed="64"/>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8"/>
      </top>
      <bottom style="thin">
        <color indexed="8"/>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double">
        <color indexed="8"/>
      </top>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846">
    <xf numFmtId="0" fontId="0" fillId="0" borderId="0"/>
    <xf numFmtId="172" fontId="45" fillId="0" borderId="0" applyFont="0" applyFill="0" applyBorder="0" applyAlignment="0" applyProtection="0"/>
    <xf numFmtId="0" fontId="6" fillId="0" borderId="0" applyNumberFormat="0" applyFill="0" applyBorder="0" applyAlignment="0" applyProtection="0"/>
    <xf numFmtId="0" fontId="46" fillId="0" borderId="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265" fontId="45" fillId="0" borderId="0" applyFont="0" applyFill="0" applyBorder="0" applyAlignment="0" applyProtection="0"/>
    <xf numFmtId="0" fontId="47" fillId="0" borderId="0"/>
    <xf numFmtId="202" fontId="45" fillId="0" borderId="0" applyFont="0" applyFill="0" applyBorder="0" applyAlignment="0" applyProtection="0">
      <protection locked="0"/>
    </xf>
    <xf numFmtId="3" fontId="48" fillId="0" borderId="1"/>
    <xf numFmtId="38" fontId="49" fillId="0" borderId="0" applyFont="0" applyFill="0" applyBorder="0" applyAlignment="0" applyProtection="0"/>
    <xf numFmtId="194" fontId="50" fillId="0" borderId="2" applyFont="0" applyBorder="0"/>
    <xf numFmtId="194" fontId="223" fillId="0" borderId="2" applyFont="0" applyBorder="0"/>
    <xf numFmtId="0" fontId="27" fillId="0" borderId="0"/>
    <xf numFmtId="189" fontId="8" fillId="0" borderId="0" applyFont="0" applyFill="0" applyBorder="0" applyAlignment="0" applyProtection="0"/>
    <xf numFmtId="0" fontId="51" fillId="0" borderId="0" applyFont="0" applyFill="0" applyBorder="0" applyAlignment="0" applyProtection="0"/>
    <xf numFmtId="188" fontId="8"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03" fontId="51" fillId="0" borderId="0" applyFont="0" applyFill="0" applyBorder="0" applyAlignment="0" applyProtection="0"/>
    <xf numFmtId="0" fontId="52" fillId="0" borderId="3"/>
    <xf numFmtId="204" fontId="51" fillId="0" borderId="0" applyFont="0" applyFill="0" applyBorder="0" applyAlignment="0" applyProtection="0"/>
    <xf numFmtId="167" fontId="53" fillId="0" borderId="0" applyFont="0" applyFill="0" applyBorder="0" applyAlignment="0" applyProtection="0"/>
    <xf numFmtId="169" fontId="53" fillId="0" borderId="0" applyFont="0" applyFill="0" applyBorder="0" applyAlignment="0" applyProtection="0"/>
    <xf numFmtId="205" fontId="24" fillId="0" borderId="0" applyFont="0" applyFill="0" applyBorder="0" applyAlignment="0" applyProtection="0"/>
    <xf numFmtId="0" fontId="5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4" fillId="0" borderId="0"/>
    <xf numFmtId="40" fontId="55" fillId="0" borderId="0" applyFont="0" applyFill="0" applyBorder="0" applyAlignment="0" applyProtection="0"/>
    <xf numFmtId="38" fontId="55" fillId="0" borderId="0" applyFont="0" applyFill="0" applyBorder="0" applyAlignment="0" applyProtection="0"/>
    <xf numFmtId="0" fontId="5" fillId="0" borderId="0" applyNumberFormat="0" applyFill="0" applyBorder="0" applyAlignment="0" applyProtection="0"/>
    <xf numFmtId="167" fontId="6" fillId="0" borderId="0" applyFont="0" applyFill="0" applyBorder="0" applyAlignment="0" applyProtection="0"/>
    <xf numFmtId="0" fontId="5" fillId="0" borderId="0"/>
    <xf numFmtId="42" fontId="56" fillId="0" borderId="0" applyFont="0" applyFill="0" applyBorder="0" applyAlignment="0" applyProtection="0"/>
    <xf numFmtId="177" fontId="56" fillId="0" borderId="0" applyFont="0" applyFill="0" applyBorder="0" applyAlignment="0" applyProtection="0"/>
    <xf numFmtId="0" fontId="57" fillId="0" borderId="0"/>
    <xf numFmtId="0" fontId="57" fillId="0" borderId="0"/>
    <xf numFmtId="0" fontId="57" fillId="0" borderId="0"/>
    <xf numFmtId="0" fontId="58" fillId="0" borderId="0"/>
    <xf numFmtId="206" fontId="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27" fillId="0" borderId="0" applyNumberFormat="0" applyFill="0" applyBorder="0" applyAlignment="0" applyProtection="0"/>
    <xf numFmtId="0" fontId="59" fillId="0" borderId="0" applyFont="0" applyFill="0" applyBorder="0" applyAlignment="0" applyProtection="0"/>
    <xf numFmtId="0" fontId="60" fillId="0" borderId="0"/>
    <xf numFmtId="0" fontId="27" fillId="0" borderId="0" applyNumberFormat="0" applyFill="0" applyBorder="0" applyAlignment="0" applyProtection="0"/>
    <xf numFmtId="0" fontId="27" fillId="0" borderId="0" applyNumberFormat="0" applyFill="0" applyBorder="0" applyAlignment="0" applyProtection="0"/>
    <xf numFmtId="0" fontId="60" fillId="0" borderId="0"/>
    <xf numFmtId="0" fontId="59"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60" fillId="0" borderId="0"/>
    <xf numFmtId="0" fontId="60" fillId="0" borderId="0"/>
    <xf numFmtId="0" fontId="60" fillId="0" borderId="0"/>
    <xf numFmtId="0" fontId="59" fillId="0" borderId="0" applyFont="0" applyFill="0" applyBorder="0" applyAlignment="0" applyProtection="0"/>
    <xf numFmtId="0" fontId="59" fillId="0" borderId="0" applyFont="0" applyFill="0" applyBorder="0" applyAlignment="0" applyProtection="0"/>
    <xf numFmtId="0" fontId="60" fillId="0" borderId="0"/>
    <xf numFmtId="0" fontId="27" fillId="0" borderId="0" applyNumberForma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172" fontId="45" fillId="0" borderId="0" applyFont="0" applyFill="0" applyBorder="0" applyAlignment="0" applyProtection="0"/>
    <xf numFmtId="265" fontId="45"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207"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207"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209"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209"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207"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72" fontId="45" fillId="0" borderId="0" applyFont="0" applyFill="0" applyBorder="0" applyAlignment="0" applyProtection="0"/>
    <xf numFmtId="265" fontId="4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42" fontId="56" fillId="0" borderId="0" applyFont="0" applyFill="0" applyBorder="0" applyAlignment="0" applyProtection="0"/>
    <xf numFmtId="177" fontId="56" fillId="0" borderId="0" applyFont="0" applyFill="0" applyBorder="0" applyAlignment="0" applyProtection="0"/>
    <xf numFmtId="0" fontId="59" fillId="0" borderId="0"/>
    <xf numFmtId="0" fontId="59" fillId="0" borderId="0"/>
    <xf numFmtId="0" fontId="59" fillId="0" borderId="0"/>
    <xf numFmtId="0" fontId="5" fillId="0" borderId="0"/>
    <xf numFmtId="0" fontId="23" fillId="0" borderId="0"/>
    <xf numFmtId="42" fontId="56" fillId="0" borderId="0" applyFont="0" applyFill="0" applyBorder="0" applyAlignment="0" applyProtection="0"/>
    <xf numFmtId="177" fontId="5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45" fillId="0" borderId="0" applyFont="0" applyFill="0" applyBorder="0" applyAlignment="0" applyProtection="0"/>
    <xf numFmtId="167" fontId="45"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209"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207"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43" fontId="56" fillId="0" borderId="0" applyFont="0" applyFill="0" applyBorder="0" applyAlignment="0" applyProtection="0"/>
    <xf numFmtId="180" fontId="56" fillId="0" borderId="0" applyFont="0" applyFill="0" applyBorder="0" applyAlignment="0" applyProtection="0"/>
    <xf numFmtId="169" fontId="56" fillId="0" borderId="0" applyFont="0" applyFill="0" applyBorder="0" applyAlignment="0" applyProtection="0"/>
    <xf numFmtId="172" fontId="45" fillId="0" borderId="0" applyFont="0" applyFill="0" applyBorder="0" applyAlignment="0" applyProtection="0"/>
    <xf numFmtId="265" fontId="45"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61" fillId="0" borderId="0">
      <alignment vertical="top"/>
    </xf>
    <xf numFmtId="0" fontId="61" fillId="0" borderId="0">
      <alignment vertical="top"/>
    </xf>
    <xf numFmtId="0" fontId="61" fillId="0" borderId="0">
      <alignment vertical="top"/>
    </xf>
    <xf numFmtId="0" fontId="61" fillId="0" borderId="0">
      <alignment vertical="top"/>
    </xf>
    <xf numFmtId="0" fontId="61" fillId="0" borderId="0">
      <alignment vertical="top"/>
    </xf>
    <xf numFmtId="0" fontId="61" fillId="0" borderId="0">
      <alignment vertical="top"/>
    </xf>
    <xf numFmtId="0" fontId="27" fillId="0" borderId="0" applyNumberFormat="0" applyFill="0" applyBorder="0" applyAlignment="0" applyProtection="0"/>
    <xf numFmtId="0" fontId="60" fillId="0" borderId="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210" fontId="57" fillId="0" borderId="0" applyFont="0" applyFill="0" applyBorder="0" applyAlignment="0" applyProtection="0"/>
    <xf numFmtId="6" fontId="24" fillId="0" borderId="0" applyFont="0" applyFill="0" applyBorder="0" applyAlignment="0" applyProtection="0"/>
    <xf numFmtId="175" fontId="24" fillId="0" borderId="0" applyFont="0" applyFill="0" applyBorder="0" applyAlignment="0" applyProtection="0"/>
    <xf numFmtId="173" fontId="23" fillId="0" borderId="0" applyFont="0" applyFill="0" applyBorder="0" applyAlignment="0" applyProtection="0"/>
    <xf numFmtId="172" fontId="23" fillId="0" borderId="0" applyFont="0" applyFill="0" applyBorder="0" applyAlignment="0" applyProtection="0"/>
    <xf numFmtId="265" fontId="23" fillId="0" borderId="0" applyFont="0" applyFill="0" applyBorder="0" applyAlignment="0" applyProtection="0"/>
    <xf numFmtId="6" fontId="24" fillId="0" borderId="0" applyFont="0" applyFill="0" applyBorder="0" applyAlignment="0" applyProtection="0"/>
    <xf numFmtId="175" fontId="24" fillId="0" borderId="0" applyFont="0" applyFill="0" applyBorder="0" applyAlignment="0" applyProtection="0"/>
    <xf numFmtId="173" fontId="23" fillId="0" borderId="0" applyFont="0" applyFill="0" applyBorder="0" applyAlignment="0" applyProtection="0"/>
    <xf numFmtId="211" fontId="62" fillId="0" borderId="0" applyFont="0" applyFill="0" applyBorder="0" applyAlignment="0" applyProtection="0"/>
    <xf numFmtId="212" fontId="62" fillId="0" borderId="0" applyFont="0" applyFill="0" applyBorder="0" applyAlignment="0" applyProtection="0"/>
    <xf numFmtId="0" fontId="200" fillId="0" borderId="0"/>
    <xf numFmtId="213" fontId="27" fillId="0" borderId="0" applyFont="0" applyFill="0" applyBorder="0" applyAlignment="0" applyProtection="0"/>
    <xf numFmtId="268" fontId="27" fillId="0" borderId="0" applyFont="0" applyFill="0" applyBorder="0" applyAlignment="0" applyProtection="0"/>
    <xf numFmtId="212" fontId="63" fillId="0" borderId="0" applyFont="0" applyFill="0" applyBorder="0" applyAlignment="0" applyProtection="0"/>
    <xf numFmtId="0" fontId="64" fillId="0" borderId="0"/>
    <xf numFmtId="0" fontId="64" fillId="0" borderId="0"/>
    <xf numFmtId="0" fontId="65" fillId="0" borderId="0"/>
    <xf numFmtId="0" fontId="7" fillId="0" borderId="0"/>
    <xf numFmtId="1" fontId="66" fillId="0" borderId="1" applyBorder="0" applyAlignment="0">
      <alignment horizontal="center"/>
    </xf>
    <xf numFmtId="3" fontId="48" fillId="0" borderId="1"/>
    <xf numFmtId="3" fontId="48" fillId="0" borderId="1"/>
    <xf numFmtId="214" fontId="45" fillId="0" borderId="0" applyFont="0" applyFill="0" applyBorder="0" applyAlignment="0" applyProtection="0"/>
    <xf numFmtId="0" fontId="67" fillId="2" borderId="0"/>
    <xf numFmtId="0" fontId="5" fillId="0" borderId="0"/>
    <xf numFmtId="0" fontId="67" fillId="2" borderId="0"/>
    <xf numFmtId="0" fontId="68" fillId="2" borderId="0"/>
    <xf numFmtId="0" fontId="67" fillId="2" borderId="0"/>
    <xf numFmtId="0" fontId="67" fillId="2" borderId="0"/>
    <xf numFmtId="0" fontId="67" fillId="2" borderId="0"/>
    <xf numFmtId="215" fontId="69" fillId="0" borderId="0" applyFont="0" applyFill="0" applyBorder="0" applyAlignment="0" applyProtection="0"/>
    <xf numFmtId="0" fontId="68" fillId="2" borderId="0"/>
    <xf numFmtId="0" fontId="68" fillId="2" borderId="0"/>
    <xf numFmtId="0" fontId="68" fillId="2" borderId="0"/>
    <xf numFmtId="0" fontId="68" fillId="2" borderId="0"/>
    <xf numFmtId="0" fontId="68" fillId="2" borderId="0"/>
    <xf numFmtId="0" fontId="67" fillId="2" borderId="0"/>
    <xf numFmtId="0" fontId="67" fillId="2" borderId="0"/>
    <xf numFmtId="0" fontId="68" fillId="2" borderId="0"/>
    <xf numFmtId="0" fontId="67" fillId="2" borderId="0"/>
    <xf numFmtId="0" fontId="67" fillId="2" borderId="0"/>
    <xf numFmtId="0" fontId="68" fillId="2" borderId="0"/>
    <xf numFmtId="0" fontId="67" fillId="2" borderId="0"/>
    <xf numFmtId="0" fontId="68" fillId="2" borderId="0"/>
    <xf numFmtId="0" fontId="67" fillId="2" borderId="0"/>
    <xf numFmtId="0" fontId="67" fillId="2" borderId="0"/>
    <xf numFmtId="0" fontId="67" fillId="2" borderId="0"/>
    <xf numFmtId="0" fontId="68" fillId="2" borderId="0"/>
    <xf numFmtId="0" fontId="67" fillId="2" borderId="0"/>
    <xf numFmtId="0" fontId="68" fillId="2" borderId="0"/>
    <xf numFmtId="0" fontId="67" fillId="2" borderId="0"/>
    <xf numFmtId="0" fontId="68" fillId="2" borderId="0"/>
    <xf numFmtId="0" fontId="67" fillId="2" borderId="0"/>
    <xf numFmtId="0" fontId="67" fillId="2" borderId="0"/>
    <xf numFmtId="0" fontId="67" fillId="2" borderId="0"/>
    <xf numFmtId="0" fontId="67" fillId="2" borderId="0"/>
    <xf numFmtId="0" fontId="67" fillId="2" borderId="0"/>
    <xf numFmtId="0" fontId="68" fillId="2" borderId="0"/>
    <xf numFmtId="0" fontId="68" fillId="2" borderId="0"/>
    <xf numFmtId="0" fontId="68" fillId="2" borderId="0"/>
    <xf numFmtId="0" fontId="67" fillId="2" borderId="0"/>
    <xf numFmtId="0" fontId="67" fillId="2" borderId="0"/>
    <xf numFmtId="0" fontId="67" fillId="2" borderId="0"/>
    <xf numFmtId="215" fontId="69" fillId="0" borderId="0" applyFont="0" applyFill="0" applyBorder="0" applyAlignment="0" applyProtection="0"/>
    <xf numFmtId="0" fontId="67" fillId="2" borderId="0"/>
    <xf numFmtId="0" fontId="67" fillId="2" borderId="0"/>
    <xf numFmtId="0" fontId="68" fillId="2" borderId="0"/>
    <xf numFmtId="0" fontId="68" fillId="2" borderId="0"/>
    <xf numFmtId="0" fontId="67" fillId="2" borderId="0"/>
    <xf numFmtId="0" fontId="67" fillId="2" borderId="0"/>
    <xf numFmtId="0" fontId="67" fillId="2" borderId="0"/>
    <xf numFmtId="0" fontId="67" fillId="2" borderId="0"/>
    <xf numFmtId="0" fontId="68" fillId="2" borderId="0"/>
    <xf numFmtId="0" fontId="68" fillId="2" borderId="0"/>
    <xf numFmtId="0" fontId="67" fillId="2" borderId="0"/>
    <xf numFmtId="0" fontId="67" fillId="2" borderId="0"/>
    <xf numFmtId="0" fontId="67" fillId="2" borderId="0"/>
    <xf numFmtId="0" fontId="67" fillId="2" borderId="0"/>
    <xf numFmtId="0" fontId="68" fillId="2" borderId="0"/>
    <xf numFmtId="0" fontId="68" fillId="2" borderId="0"/>
    <xf numFmtId="0" fontId="68" fillId="2" borderId="0"/>
    <xf numFmtId="0" fontId="67" fillId="2" borderId="0"/>
    <xf numFmtId="0" fontId="68" fillId="2" borderId="0"/>
    <xf numFmtId="0" fontId="68" fillId="2" borderId="0"/>
    <xf numFmtId="0" fontId="68" fillId="2" borderId="0"/>
    <xf numFmtId="0" fontId="68" fillId="2" borderId="0"/>
    <xf numFmtId="0" fontId="68" fillId="2" borderId="0"/>
    <xf numFmtId="0" fontId="67" fillId="2" borderId="0"/>
    <xf numFmtId="0" fontId="68" fillId="2" borderId="0"/>
    <xf numFmtId="0" fontId="67" fillId="2" borderId="0"/>
    <xf numFmtId="0" fontId="68" fillId="2" borderId="0"/>
    <xf numFmtId="0" fontId="68" fillId="2" borderId="0"/>
    <xf numFmtId="0" fontId="68" fillId="2" borderId="0"/>
    <xf numFmtId="0" fontId="68" fillId="2" borderId="0"/>
    <xf numFmtId="0" fontId="67" fillId="2" borderId="0"/>
    <xf numFmtId="0" fontId="68" fillId="2" borderId="0"/>
    <xf numFmtId="0" fontId="68" fillId="2" borderId="0"/>
    <xf numFmtId="0" fontId="68" fillId="2" borderId="0"/>
    <xf numFmtId="0" fontId="68" fillId="2" borderId="0"/>
    <xf numFmtId="0" fontId="68" fillId="2" borderId="0"/>
    <xf numFmtId="0" fontId="68" fillId="2" borderId="0"/>
    <xf numFmtId="0" fontId="67" fillId="2" borderId="0"/>
    <xf numFmtId="0" fontId="67" fillId="2" borderId="0"/>
    <xf numFmtId="0" fontId="67" fillId="2" borderId="0"/>
    <xf numFmtId="0" fontId="68" fillId="2" borderId="0"/>
    <xf numFmtId="0" fontId="67" fillId="2" borderId="0"/>
    <xf numFmtId="0" fontId="67" fillId="2" borderId="0"/>
    <xf numFmtId="0" fontId="68" fillId="2" borderId="0"/>
    <xf numFmtId="0" fontId="68" fillId="2" borderId="0"/>
    <xf numFmtId="0" fontId="68" fillId="2" borderId="0"/>
    <xf numFmtId="0" fontId="68" fillId="2" borderId="0"/>
    <xf numFmtId="0" fontId="68" fillId="2" borderId="0"/>
    <xf numFmtId="0" fontId="67" fillId="2" borderId="0"/>
    <xf numFmtId="0" fontId="68" fillId="2" borderId="0"/>
    <xf numFmtId="0" fontId="67" fillId="2" borderId="0"/>
    <xf numFmtId="0" fontId="70" fillId="0" borderId="0" applyFont="0" applyFill="0" applyBorder="0" applyAlignment="0">
      <alignment horizontal="left"/>
    </xf>
    <xf numFmtId="215" fontId="69" fillId="0" borderId="0" applyFont="0" applyFill="0" applyBorder="0" applyAlignment="0" applyProtection="0"/>
    <xf numFmtId="215" fontId="69" fillId="0" borderId="0" applyFont="0" applyFill="0" applyBorder="0" applyAlignment="0" applyProtection="0"/>
    <xf numFmtId="0" fontId="68" fillId="2" borderId="0"/>
    <xf numFmtId="0" fontId="68" fillId="2" borderId="0"/>
    <xf numFmtId="0" fontId="68" fillId="2" borderId="0"/>
    <xf numFmtId="0" fontId="68" fillId="2" borderId="0"/>
    <xf numFmtId="0" fontId="67" fillId="2" borderId="0"/>
    <xf numFmtId="0" fontId="67" fillId="2" borderId="0"/>
    <xf numFmtId="0" fontId="67" fillId="2" borderId="0"/>
    <xf numFmtId="0" fontId="68" fillId="2" borderId="0"/>
    <xf numFmtId="0" fontId="68" fillId="2" borderId="0"/>
    <xf numFmtId="0" fontId="68" fillId="2" borderId="0"/>
    <xf numFmtId="0" fontId="67" fillId="2" borderId="0"/>
    <xf numFmtId="0" fontId="67" fillId="2" borderId="0"/>
    <xf numFmtId="0" fontId="67" fillId="2" borderId="0"/>
    <xf numFmtId="0" fontId="68" fillId="2" borderId="0"/>
    <xf numFmtId="0" fontId="67" fillId="2" borderId="0"/>
    <xf numFmtId="0" fontId="67" fillId="2" borderId="0"/>
    <xf numFmtId="0" fontId="67" fillId="2" borderId="0"/>
    <xf numFmtId="0" fontId="68" fillId="2" borderId="0"/>
    <xf numFmtId="0" fontId="68" fillId="2" borderId="0"/>
    <xf numFmtId="0" fontId="67" fillId="2" borderId="0"/>
    <xf numFmtId="0" fontId="67" fillId="2" borderId="0"/>
    <xf numFmtId="0" fontId="68" fillId="2" borderId="0"/>
    <xf numFmtId="0" fontId="67" fillId="2" borderId="0"/>
    <xf numFmtId="0" fontId="67" fillId="2" borderId="0"/>
    <xf numFmtId="0" fontId="68" fillId="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7" fillId="2" borderId="0"/>
    <xf numFmtId="0" fontId="67" fillId="2" borderId="0"/>
    <xf numFmtId="0" fontId="68" fillId="2" borderId="0"/>
    <xf numFmtId="0" fontId="67" fillId="2" borderId="0"/>
    <xf numFmtId="0" fontId="68" fillId="2" borderId="0"/>
    <xf numFmtId="215" fontId="69" fillId="0" borderId="0" applyFont="0" applyFill="0" applyBorder="0" applyAlignment="0" applyProtection="0"/>
    <xf numFmtId="0" fontId="67" fillId="2" borderId="0"/>
    <xf numFmtId="0" fontId="67" fillId="2" borderId="0"/>
    <xf numFmtId="0" fontId="67" fillId="2" borderId="0"/>
    <xf numFmtId="0" fontId="67" fillId="2" borderId="0"/>
    <xf numFmtId="0" fontId="68" fillId="2" borderId="0"/>
    <xf numFmtId="0" fontId="68" fillId="2" borderId="0"/>
    <xf numFmtId="0" fontId="67" fillId="2" borderId="0"/>
    <xf numFmtId="0" fontId="68" fillId="2" borderId="0"/>
    <xf numFmtId="0" fontId="35" fillId="0" borderId="1" applyNumberFormat="0" applyFont="0" applyBorder="0">
      <alignment horizontal="left" indent="2"/>
    </xf>
    <xf numFmtId="0" fontId="35" fillId="0" borderId="1" applyNumberFormat="0" applyFont="0" applyBorder="0">
      <alignment horizontal="left" indent="2"/>
    </xf>
    <xf numFmtId="0" fontId="70" fillId="0" borderId="0" applyFont="0" applyFill="0" applyBorder="0" applyAlignment="0">
      <alignment horizontal="left"/>
    </xf>
    <xf numFmtId="0" fontId="35" fillId="0" borderId="1" applyNumberFormat="0" applyFont="0" applyBorder="0">
      <alignment horizontal="left" indent="2"/>
    </xf>
    <xf numFmtId="9" fontId="71" fillId="0" borderId="0" applyFont="0" applyFill="0" applyBorder="0" applyAlignment="0" applyProtection="0"/>
    <xf numFmtId="9" fontId="21" fillId="0" borderId="0" applyFont="0" applyFill="0" applyBorder="0" applyAlignment="0" applyProtection="0"/>
    <xf numFmtId="0" fontId="72" fillId="3" borderId="4" applyFont="0" applyFill="0" applyAlignment="0">
      <alignment vertical="center" wrapText="1"/>
    </xf>
    <xf numFmtId="0" fontId="5" fillId="0" borderId="0"/>
    <xf numFmtId="9" fontId="73" fillId="0" borderId="0" applyBorder="0" applyAlignment="0" applyProtection="0"/>
    <xf numFmtId="0" fontId="74" fillId="2" borderId="0"/>
    <xf numFmtId="0" fontId="74" fillId="2" borderId="0"/>
    <xf numFmtId="0" fontId="68" fillId="2" borderId="0"/>
    <xf numFmtId="0" fontId="74" fillId="2" borderId="0"/>
    <xf numFmtId="0" fontId="74" fillId="2" borderId="0"/>
    <xf numFmtId="0" fontId="68" fillId="2" borderId="0"/>
    <xf numFmtId="0" fontId="68" fillId="2" borderId="0"/>
    <xf numFmtId="0" fontId="68" fillId="2" borderId="0"/>
    <xf numFmtId="0" fontId="68" fillId="2" borderId="0"/>
    <xf numFmtId="0" fontId="68" fillId="2" borderId="0"/>
    <xf numFmtId="0" fontId="68" fillId="2" borderId="0"/>
    <xf numFmtId="0" fontId="74" fillId="2" borderId="0"/>
    <xf numFmtId="0" fontId="74" fillId="2" borderId="0"/>
    <xf numFmtId="0" fontId="68" fillId="2" borderId="0"/>
    <xf numFmtId="0" fontId="74" fillId="2" borderId="0"/>
    <xf numFmtId="0" fontId="74" fillId="2" borderId="0"/>
    <xf numFmtId="0" fontId="68" fillId="2" borderId="0"/>
    <xf numFmtId="0" fontId="74" fillId="2" borderId="0"/>
    <xf numFmtId="0" fontId="68" fillId="2" borderId="0"/>
    <xf numFmtId="0" fontId="74" fillId="2" borderId="0"/>
    <xf numFmtId="0" fontId="74" fillId="2" borderId="0"/>
    <xf numFmtId="0" fontId="74" fillId="2" borderId="0"/>
    <xf numFmtId="0" fontId="68" fillId="2" borderId="0"/>
    <xf numFmtId="0" fontId="74" fillId="2" borderId="0"/>
    <xf numFmtId="0" fontId="68" fillId="2" borderId="0"/>
    <xf numFmtId="0" fontId="74" fillId="2" borderId="0"/>
    <xf numFmtId="0" fontId="68" fillId="2" borderId="0"/>
    <xf numFmtId="0" fontId="74" fillId="2" borderId="0"/>
    <xf numFmtId="0" fontId="74" fillId="2" borderId="0"/>
    <xf numFmtId="0" fontId="74" fillId="2" borderId="0"/>
    <xf numFmtId="0" fontId="74" fillId="2" borderId="0"/>
    <xf numFmtId="0" fontId="74" fillId="2" borderId="0"/>
    <xf numFmtId="0" fontId="68" fillId="2" borderId="0"/>
    <xf numFmtId="0" fontId="68" fillId="2" borderId="0"/>
    <xf numFmtId="0" fontId="68" fillId="2" borderId="0"/>
    <xf numFmtId="0" fontId="74" fillId="2" borderId="0"/>
    <xf numFmtId="0" fontId="74" fillId="2" borderId="0"/>
    <xf numFmtId="0" fontId="74" fillId="2" borderId="0"/>
    <xf numFmtId="0" fontId="74" fillId="2" borderId="0"/>
    <xf numFmtId="0" fontId="74" fillId="2" borderId="0"/>
    <xf numFmtId="0" fontId="68" fillId="2" borderId="0"/>
    <xf numFmtId="0" fontId="68" fillId="2" borderId="0"/>
    <xf numFmtId="0" fontId="74" fillId="2" borderId="0"/>
    <xf numFmtId="0" fontId="74" fillId="2" borderId="0"/>
    <xf numFmtId="0" fontId="74" fillId="2" borderId="0"/>
    <xf numFmtId="0" fontId="74" fillId="2" borderId="0"/>
    <xf numFmtId="0" fontId="68" fillId="2" borderId="0"/>
    <xf numFmtId="0" fontId="68" fillId="2" borderId="0"/>
    <xf numFmtId="0" fontId="74" fillId="2" borderId="0"/>
    <xf numFmtId="0" fontId="74" fillId="2" borderId="0"/>
    <xf numFmtId="0" fontId="74" fillId="2" borderId="0"/>
    <xf numFmtId="0" fontId="74" fillId="2" borderId="0"/>
    <xf numFmtId="0" fontId="68" fillId="2" borderId="0"/>
    <xf numFmtId="0" fontId="68" fillId="2" borderId="0"/>
    <xf numFmtId="0" fontId="68" fillId="2" borderId="0"/>
    <xf numFmtId="0" fontId="74" fillId="2" borderId="0"/>
    <xf numFmtId="0" fontId="68" fillId="2" borderId="0"/>
    <xf numFmtId="0" fontId="68" fillId="2" borderId="0"/>
    <xf numFmtId="0" fontId="68" fillId="2" borderId="0"/>
    <xf numFmtId="0" fontId="68" fillId="2" borderId="0"/>
    <xf numFmtId="0" fontId="68" fillId="2" borderId="0"/>
    <xf numFmtId="0" fontId="74" fillId="2" borderId="0"/>
    <xf numFmtId="0" fontId="68" fillId="2" borderId="0"/>
    <xf numFmtId="0" fontId="74" fillId="2" borderId="0"/>
    <xf numFmtId="0" fontId="68" fillId="2" borderId="0"/>
    <xf numFmtId="0" fontId="68" fillId="2" borderId="0"/>
    <xf numFmtId="0" fontId="68" fillId="2" borderId="0"/>
    <xf numFmtId="0" fontId="68" fillId="2" borderId="0"/>
    <xf numFmtId="0" fontId="74" fillId="2" borderId="0"/>
    <xf numFmtId="0" fontId="68" fillId="2" borderId="0"/>
    <xf numFmtId="0" fontId="68" fillId="2" borderId="0"/>
    <xf numFmtId="0" fontId="68" fillId="2" borderId="0"/>
    <xf numFmtId="0" fontId="68" fillId="2" borderId="0"/>
    <xf numFmtId="0" fontId="68" fillId="2" borderId="0"/>
    <xf numFmtId="0" fontId="68" fillId="2" borderId="0"/>
    <xf numFmtId="0" fontId="74" fillId="2" borderId="0"/>
    <xf numFmtId="0" fontId="74" fillId="2" borderId="0"/>
    <xf numFmtId="0" fontId="74" fillId="2" borderId="0"/>
    <xf numFmtId="0" fontId="68" fillId="2" borderId="0"/>
    <xf numFmtId="0" fontId="74" fillId="2" borderId="0"/>
    <xf numFmtId="0" fontId="74" fillId="2" borderId="0"/>
    <xf numFmtId="0" fontId="68" fillId="2" borderId="0"/>
    <xf numFmtId="0" fontId="68" fillId="2" borderId="0"/>
    <xf numFmtId="0" fontId="68" fillId="2" borderId="0"/>
    <xf numFmtId="0" fontId="68" fillId="2" borderId="0"/>
    <xf numFmtId="0" fontId="68" fillId="2" borderId="0"/>
    <xf numFmtId="0" fontId="74" fillId="2" borderId="0"/>
    <xf numFmtId="0" fontId="68" fillId="2" borderId="0"/>
    <xf numFmtId="0" fontId="68" fillId="2" borderId="0"/>
    <xf numFmtId="0" fontId="68" fillId="2" borderId="0"/>
    <xf numFmtId="0" fontId="68" fillId="2" borderId="0"/>
    <xf numFmtId="0" fontId="68" fillId="2" borderId="0"/>
    <xf numFmtId="0" fontId="74" fillId="2" borderId="0"/>
    <xf numFmtId="0" fontId="74" fillId="2" borderId="0"/>
    <xf numFmtId="0" fontId="74" fillId="2" borderId="0"/>
    <xf numFmtId="0" fontId="68" fillId="2" borderId="0"/>
    <xf numFmtId="0" fontId="68" fillId="2" borderId="0"/>
    <xf numFmtId="0" fontId="68" fillId="2" borderId="0"/>
    <xf numFmtId="0" fontId="74" fillId="2" borderId="0"/>
    <xf numFmtId="0" fontId="74" fillId="2" borderId="0"/>
    <xf numFmtId="0" fontId="74" fillId="2" borderId="0"/>
    <xf numFmtId="0" fontId="68" fillId="2" borderId="0"/>
    <xf numFmtId="0" fontId="74" fillId="2" borderId="0"/>
    <xf numFmtId="0" fontId="74" fillId="2" borderId="0"/>
    <xf numFmtId="0" fontId="74" fillId="2" borderId="0"/>
    <xf numFmtId="0" fontId="68" fillId="2" borderId="0"/>
    <xf numFmtId="0" fontId="68" fillId="2" borderId="0"/>
    <xf numFmtId="0" fontId="74" fillId="2" borderId="0"/>
    <xf numFmtId="0" fontId="74" fillId="2" borderId="0"/>
    <xf numFmtId="0" fontId="68" fillId="2" borderId="0"/>
    <xf numFmtId="0" fontId="74" fillId="2" borderId="0"/>
    <xf numFmtId="0" fontId="74" fillId="2" borderId="0"/>
    <xf numFmtId="0" fontId="68" fillId="2" borderId="0"/>
    <xf numFmtId="0" fontId="74" fillId="2" borderId="0"/>
    <xf numFmtId="0" fontId="74" fillId="2" borderId="0"/>
    <xf numFmtId="0" fontId="68" fillId="2" borderId="0"/>
    <xf numFmtId="0" fontId="74" fillId="2" borderId="0"/>
    <xf numFmtId="0" fontId="68" fillId="2" borderId="0"/>
    <xf numFmtId="0" fontId="74" fillId="2" borderId="0"/>
    <xf numFmtId="0" fontId="74" fillId="2" borderId="0"/>
    <xf numFmtId="0" fontId="74" fillId="2" borderId="0"/>
    <xf numFmtId="0" fontId="74" fillId="2" borderId="0"/>
    <xf numFmtId="0" fontId="68" fillId="2" borderId="0"/>
    <xf numFmtId="0" fontId="68" fillId="2" borderId="0"/>
    <xf numFmtId="0" fontId="74" fillId="2" borderId="0"/>
    <xf numFmtId="0" fontId="68" fillId="2" borderId="0"/>
    <xf numFmtId="0" fontId="35" fillId="0" borderId="1" applyNumberFormat="0" applyFont="0" applyBorder="0" applyAlignment="0">
      <alignment horizontal="center"/>
    </xf>
    <xf numFmtId="0" fontId="35" fillId="0" borderId="1" applyNumberFormat="0" applyFont="0" applyBorder="0" applyAlignment="0">
      <alignment horizontal="center"/>
    </xf>
    <xf numFmtId="0" fontId="35" fillId="0" borderId="1" applyNumberFormat="0" applyFont="0" applyBorder="0" applyAlignment="0">
      <alignment horizontal="center"/>
    </xf>
    <xf numFmtId="0" fontId="6" fillId="0" borderId="0"/>
    <xf numFmtId="0" fontId="28" fillId="4" borderId="0" applyNumberFormat="0" applyBorder="0" applyAlignment="0" applyProtection="0"/>
    <xf numFmtId="0" fontId="236" fillId="4" borderId="0" applyNumberFormat="0" applyBorder="0" applyAlignment="0" applyProtection="0"/>
    <xf numFmtId="0" fontId="28" fillId="5" borderId="0" applyNumberFormat="0" applyBorder="0" applyAlignment="0" applyProtection="0"/>
    <xf numFmtId="0" fontId="236" fillId="5" borderId="0" applyNumberFormat="0" applyBorder="0" applyAlignment="0" applyProtection="0"/>
    <xf numFmtId="0" fontId="28" fillId="6" borderId="0" applyNumberFormat="0" applyBorder="0" applyAlignment="0" applyProtection="0"/>
    <xf numFmtId="0" fontId="236" fillId="6" borderId="0" applyNumberFormat="0" applyBorder="0" applyAlignment="0" applyProtection="0"/>
    <xf numFmtId="0" fontId="28" fillId="7" borderId="0" applyNumberFormat="0" applyBorder="0" applyAlignment="0" applyProtection="0"/>
    <xf numFmtId="0" fontId="236" fillId="7" borderId="0" applyNumberFormat="0" applyBorder="0" applyAlignment="0" applyProtection="0"/>
    <xf numFmtId="0" fontId="28" fillId="8" borderId="0" applyNumberFormat="0" applyBorder="0" applyAlignment="0" applyProtection="0"/>
    <xf numFmtId="0" fontId="236" fillId="52" borderId="0" applyNumberFormat="0" applyBorder="0" applyAlignment="0" applyProtection="0"/>
    <xf numFmtId="0" fontId="28" fillId="9" borderId="0" applyNumberFormat="0" applyBorder="0" applyAlignment="0" applyProtection="0"/>
    <xf numFmtId="0" fontId="236" fillId="5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5" fillId="0" borderId="0"/>
    <xf numFmtId="0" fontId="7" fillId="0" borderId="0"/>
    <xf numFmtId="0" fontId="75" fillId="0" borderId="0"/>
    <xf numFmtId="0" fontId="76" fillId="2" borderId="0"/>
    <xf numFmtId="0" fontId="76" fillId="2" borderId="0"/>
    <xf numFmtId="0" fontId="68" fillId="2" borderId="0"/>
    <xf numFmtId="0" fontId="76" fillId="2" borderId="0"/>
    <xf numFmtId="0" fontId="76" fillId="2" borderId="0"/>
    <xf numFmtId="0" fontId="68" fillId="2" borderId="0"/>
    <xf numFmtId="0" fontId="68" fillId="2" borderId="0"/>
    <xf numFmtId="0" fontId="68" fillId="2" borderId="0"/>
    <xf numFmtId="0" fontId="68" fillId="2" borderId="0"/>
    <xf numFmtId="0" fontId="68" fillId="2" borderId="0"/>
    <xf numFmtId="0" fontId="68" fillId="2" borderId="0"/>
    <xf numFmtId="0" fontId="76" fillId="2" borderId="0"/>
    <xf numFmtId="0" fontId="76" fillId="2" borderId="0"/>
    <xf numFmtId="0" fontId="68" fillId="2" borderId="0"/>
    <xf numFmtId="0" fontId="76" fillId="2" borderId="0"/>
    <xf numFmtId="0" fontId="76" fillId="2" borderId="0"/>
    <xf numFmtId="0" fontId="68" fillId="2" borderId="0"/>
    <xf numFmtId="0" fontId="76" fillId="2" borderId="0"/>
    <xf numFmtId="0" fontId="68" fillId="2" borderId="0"/>
    <xf numFmtId="0" fontId="76" fillId="2" borderId="0"/>
    <xf numFmtId="0" fontId="76" fillId="2" borderId="0"/>
    <xf numFmtId="0" fontId="76" fillId="2" borderId="0"/>
    <xf numFmtId="0" fontId="68" fillId="2" borderId="0"/>
    <xf numFmtId="0" fontId="76" fillId="2" borderId="0"/>
    <xf numFmtId="0" fontId="68" fillId="2" borderId="0"/>
    <xf numFmtId="0" fontId="76" fillId="2" borderId="0"/>
    <xf numFmtId="0" fontId="68" fillId="2" borderId="0"/>
    <xf numFmtId="0" fontId="76" fillId="2" borderId="0"/>
    <xf numFmtId="0" fontId="76" fillId="2" borderId="0"/>
    <xf numFmtId="0" fontId="76" fillId="2" borderId="0"/>
    <xf numFmtId="0" fontId="76" fillId="2" borderId="0"/>
    <xf numFmtId="0" fontId="76" fillId="2" borderId="0"/>
    <xf numFmtId="0" fontId="68" fillId="2" borderId="0"/>
    <xf numFmtId="0" fontId="68" fillId="2" borderId="0"/>
    <xf numFmtId="0" fontId="68" fillId="2" borderId="0"/>
    <xf numFmtId="0" fontId="76" fillId="2" borderId="0"/>
    <xf numFmtId="0" fontId="76" fillId="2" borderId="0"/>
    <xf numFmtId="0" fontId="76" fillId="2" borderId="0"/>
    <xf numFmtId="0" fontId="76" fillId="2" borderId="0"/>
    <xf numFmtId="0" fontId="76" fillId="2" borderId="0"/>
    <xf numFmtId="0" fontId="68" fillId="2" borderId="0"/>
    <xf numFmtId="0" fontId="68" fillId="2" borderId="0"/>
    <xf numFmtId="0" fontId="76" fillId="2" borderId="0"/>
    <xf numFmtId="0" fontId="76" fillId="2" borderId="0"/>
    <xf numFmtId="0" fontId="76" fillId="2" borderId="0"/>
    <xf numFmtId="0" fontId="76" fillId="2" borderId="0"/>
    <xf numFmtId="0" fontId="68" fillId="2" borderId="0"/>
    <xf numFmtId="0" fontId="68" fillId="2" borderId="0"/>
    <xf numFmtId="0" fontId="76" fillId="2" borderId="0"/>
    <xf numFmtId="0" fontId="76" fillId="2" borderId="0"/>
    <xf numFmtId="0" fontId="76" fillId="2" borderId="0"/>
    <xf numFmtId="0" fontId="76" fillId="2" borderId="0"/>
    <xf numFmtId="0" fontId="68" fillId="2" borderId="0"/>
    <xf numFmtId="0" fontId="68" fillId="2" borderId="0"/>
    <xf numFmtId="0" fontId="68" fillId="2" borderId="0"/>
    <xf numFmtId="0" fontId="76" fillId="2" borderId="0"/>
    <xf numFmtId="0" fontId="68" fillId="2" borderId="0"/>
    <xf numFmtId="0" fontId="68" fillId="2" borderId="0"/>
    <xf numFmtId="0" fontId="68" fillId="2" borderId="0"/>
    <xf numFmtId="0" fontId="68" fillId="2" borderId="0"/>
    <xf numFmtId="0" fontId="68" fillId="2" borderId="0"/>
    <xf numFmtId="0" fontId="76" fillId="2" borderId="0"/>
    <xf numFmtId="0" fontId="68" fillId="2" borderId="0"/>
    <xf numFmtId="0" fontId="76" fillId="2" borderId="0"/>
    <xf numFmtId="0" fontId="68" fillId="2" borderId="0"/>
    <xf numFmtId="0" fontId="68" fillId="2" borderId="0"/>
    <xf numFmtId="0" fontId="68" fillId="2" borderId="0"/>
    <xf numFmtId="0" fontId="68" fillId="2" borderId="0"/>
    <xf numFmtId="0" fontId="76" fillId="2" borderId="0"/>
    <xf numFmtId="0" fontId="68" fillId="2" borderId="0"/>
    <xf numFmtId="0" fontId="68" fillId="2" borderId="0"/>
    <xf numFmtId="0" fontId="68" fillId="2" borderId="0"/>
    <xf numFmtId="0" fontId="68" fillId="2" borderId="0"/>
    <xf numFmtId="0" fontId="68" fillId="2" borderId="0"/>
    <xf numFmtId="0" fontId="68" fillId="2" borderId="0"/>
    <xf numFmtId="0" fontId="76" fillId="2" borderId="0"/>
    <xf numFmtId="0" fontId="76" fillId="2" borderId="0"/>
    <xf numFmtId="0" fontId="76" fillId="2" borderId="0"/>
    <xf numFmtId="0" fontId="68" fillId="2" borderId="0"/>
    <xf numFmtId="0" fontId="76" fillId="2" borderId="0"/>
    <xf numFmtId="0" fontId="76" fillId="2" borderId="0"/>
    <xf numFmtId="0" fontId="68" fillId="2" borderId="0"/>
    <xf numFmtId="0" fontId="68" fillId="2" borderId="0"/>
    <xf numFmtId="0" fontId="68" fillId="2" borderId="0"/>
    <xf numFmtId="0" fontId="68" fillId="2" borderId="0"/>
    <xf numFmtId="0" fontId="68" fillId="2" borderId="0"/>
    <xf numFmtId="0" fontId="76" fillId="2" borderId="0"/>
    <xf numFmtId="0" fontId="68" fillId="2" borderId="0"/>
    <xf numFmtId="0" fontId="68" fillId="2" borderId="0"/>
    <xf numFmtId="0" fontId="68" fillId="2" borderId="0"/>
    <xf numFmtId="0" fontId="68" fillId="2" borderId="0"/>
    <xf numFmtId="0" fontId="68" fillId="2" borderId="0"/>
    <xf numFmtId="0" fontId="76" fillId="2" borderId="0"/>
    <xf numFmtId="0" fontId="76" fillId="2" borderId="0"/>
    <xf numFmtId="0" fontId="76" fillId="2" borderId="0"/>
    <xf numFmtId="0" fontId="68" fillId="2" borderId="0"/>
    <xf numFmtId="0" fontId="68" fillId="2" borderId="0"/>
    <xf numFmtId="0" fontId="68" fillId="2" borderId="0"/>
    <xf numFmtId="0" fontId="76" fillId="2" borderId="0"/>
    <xf numFmtId="0" fontId="76" fillId="2" borderId="0"/>
    <xf numFmtId="0" fontId="76" fillId="2" borderId="0"/>
    <xf numFmtId="0" fontId="68" fillId="2" borderId="0"/>
    <xf numFmtId="0" fontId="76" fillId="2" borderId="0"/>
    <xf numFmtId="0" fontId="76" fillId="2" borderId="0"/>
    <xf numFmtId="0" fontId="76" fillId="2" borderId="0"/>
    <xf numFmtId="0" fontId="68" fillId="2" borderId="0"/>
    <xf numFmtId="0" fontId="68" fillId="2" borderId="0"/>
    <xf numFmtId="0" fontId="76" fillId="2" borderId="0"/>
    <xf numFmtId="0" fontId="76" fillId="2" borderId="0"/>
    <xf numFmtId="0" fontId="68" fillId="2" borderId="0"/>
    <xf numFmtId="0" fontId="76" fillId="2" borderId="0"/>
    <xf numFmtId="0" fontId="76" fillId="2" borderId="0"/>
    <xf numFmtId="0" fontId="68" fillId="2" borderId="0"/>
    <xf numFmtId="0" fontId="76" fillId="2" borderId="0"/>
    <xf numFmtId="0" fontId="76" fillId="2" borderId="0"/>
    <xf numFmtId="0" fontId="68" fillId="2" borderId="0"/>
    <xf numFmtId="0" fontId="76" fillId="2" borderId="0"/>
    <xf numFmtId="0" fontId="68" fillId="2" borderId="0"/>
    <xf numFmtId="0" fontId="76" fillId="2" borderId="0"/>
    <xf numFmtId="0" fontId="76" fillId="2" borderId="0"/>
    <xf numFmtId="0" fontId="76" fillId="2" borderId="0"/>
    <xf numFmtId="0" fontId="68" fillId="2" borderId="0"/>
    <xf numFmtId="0" fontId="68" fillId="2" borderId="0"/>
    <xf numFmtId="0" fontId="76" fillId="2" borderId="0"/>
    <xf numFmtId="0" fontId="68" fillId="2" borderId="0"/>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68"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68"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68" fillId="0" borderId="0">
      <alignment wrapText="1"/>
    </xf>
    <xf numFmtId="0" fontId="77" fillId="0" borderId="0">
      <alignment wrapText="1"/>
    </xf>
    <xf numFmtId="0" fontId="68" fillId="0" borderId="0">
      <alignment wrapText="1"/>
    </xf>
    <xf numFmtId="0" fontId="77" fillId="0" borderId="0">
      <alignment wrapText="1"/>
    </xf>
    <xf numFmtId="0" fontId="77" fillId="0" borderId="0">
      <alignment wrapText="1"/>
    </xf>
    <xf numFmtId="0" fontId="77" fillId="0" borderId="0">
      <alignment wrapText="1"/>
    </xf>
    <xf numFmtId="0" fontId="68" fillId="0" borderId="0">
      <alignment wrapText="1"/>
    </xf>
    <xf numFmtId="0" fontId="68" fillId="0" borderId="0">
      <alignment wrapText="1"/>
    </xf>
    <xf numFmtId="0" fontId="77" fillId="0" borderId="0">
      <alignment wrapText="1"/>
    </xf>
    <xf numFmtId="0" fontId="68" fillId="0" borderId="0">
      <alignment wrapText="1"/>
    </xf>
    <xf numFmtId="0" fontId="28" fillId="10" borderId="0" applyNumberFormat="0" applyBorder="0" applyAlignment="0" applyProtection="0"/>
    <xf numFmtId="0" fontId="236" fillId="54" borderId="0" applyNumberFormat="0" applyBorder="0" applyAlignment="0" applyProtection="0"/>
    <xf numFmtId="0" fontId="28" fillId="11" borderId="0" applyNumberFormat="0" applyBorder="0" applyAlignment="0" applyProtection="0"/>
    <xf numFmtId="0" fontId="236" fillId="55" borderId="0" applyNumberFormat="0" applyBorder="0" applyAlignment="0" applyProtection="0"/>
    <xf numFmtId="0" fontId="28" fillId="12" borderId="0" applyNumberFormat="0" applyBorder="0" applyAlignment="0" applyProtection="0"/>
    <xf numFmtId="0" fontId="236" fillId="12" borderId="0" applyNumberFormat="0" applyBorder="0" applyAlignment="0" applyProtection="0"/>
    <xf numFmtId="0" fontId="28" fillId="7" borderId="0" applyNumberFormat="0" applyBorder="0" applyAlignment="0" applyProtection="0"/>
    <xf numFmtId="0" fontId="236" fillId="56" borderId="0" applyNumberFormat="0" applyBorder="0" applyAlignment="0" applyProtection="0"/>
    <xf numFmtId="0" fontId="28" fillId="10" borderId="0" applyNumberFormat="0" applyBorder="0" applyAlignment="0" applyProtection="0"/>
    <xf numFmtId="0" fontId="236" fillId="57" borderId="0" applyNumberFormat="0" applyBorder="0" applyAlignment="0" applyProtection="0"/>
    <xf numFmtId="0" fontId="28" fillId="13" borderId="0" applyNumberFormat="0" applyBorder="0" applyAlignment="0" applyProtection="0"/>
    <xf numFmtId="0" fontId="236" fillId="58"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59" fillId="0" borderId="0"/>
    <xf numFmtId="200" fontId="33" fillId="0" borderId="5" applyNumberFormat="0" applyFont="0" applyBorder="0" applyAlignment="0">
      <alignment horizontal="center" vertical="center"/>
    </xf>
    <xf numFmtId="194" fontId="33" fillId="0" borderId="5" applyNumberFormat="0" applyFont="0" applyBorder="0" applyAlignment="0">
      <alignment horizontal="center" vertical="center"/>
    </xf>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8" fillId="14" borderId="0" applyNumberFormat="0" applyBorder="0" applyAlignment="0" applyProtection="0"/>
    <xf numFmtId="0" fontId="237" fillId="59" borderId="0" applyNumberFormat="0" applyBorder="0" applyAlignment="0" applyProtection="0"/>
    <xf numFmtId="0" fontId="78" fillId="11" borderId="0" applyNumberFormat="0" applyBorder="0" applyAlignment="0" applyProtection="0"/>
    <xf numFmtId="0" fontId="237" fillId="60" borderId="0" applyNumberFormat="0" applyBorder="0" applyAlignment="0" applyProtection="0"/>
    <xf numFmtId="0" fontId="78" fillId="12" borderId="0" applyNumberFormat="0" applyBorder="0" applyAlignment="0" applyProtection="0"/>
    <xf numFmtId="0" fontId="237" fillId="12" borderId="0" applyNumberFormat="0" applyBorder="0" applyAlignment="0" applyProtection="0"/>
    <xf numFmtId="0" fontId="78" fillId="15" borderId="0" applyNumberFormat="0" applyBorder="0" applyAlignment="0" applyProtection="0"/>
    <xf numFmtId="0" fontId="237" fillId="15" borderId="0" applyNumberFormat="0" applyBorder="0" applyAlignment="0" applyProtection="0"/>
    <xf numFmtId="0" fontId="78" fillId="16" borderId="0" applyNumberFormat="0" applyBorder="0" applyAlignment="0" applyProtection="0"/>
    <xf numFmtId="0" fontId="237" fillId="61" borderId="0" applyNumberFormat="0" applyBorder="0" applyAlignment="0" applyProtection="0"/>
    <xf numFmtId="0" fontId="78" fillId="17" borderId="0" applyNumberFormat="0" applyBorder="0" applyAlignment="0" applyProtection="0"/>
    <xf numFmtId="0" fontId="237" fillId="17" borderId="0" applyNumberFormat="0" applyBorder="0" applyAlignment="0" applyProtection="0"/>
    <xf numFmtId="0" fontId="78" fillId="14" borderId="0" applyNumberFormat="0" applyBorder="0" applyAlignment="0" applyProtection="0"/>
    <xf numFmtId="0" fontId="78" fillId="11" borderId="0" applyNumberFormat="0" applyBorder="0" applyAlignment="0" applyProtection="0"/>
    <xf numFmtId="0" fontId="78" fillId="12" borderId="0" applyNumberFormat="0" applyBorder="0" applyAlignment="0" applyProtection="0"/>
    <xf numFmtId="0" fontId="78" fillId="15" borderId="0" applyNumberFormat="0" applyBorder="0" applyAlignment="0" applyProtection="0"/>
    <xf numFmtId="0" fontId="78" fillId="16" borderId="0" applyNumberFormat="0" applyBorder="0" applyAlignment="0" applyProtection="0"/>
    <xf numFmtId="0" fontId="78" fillId="17" borderId="0" applyNumberFormat="0" applyBorder="0" applyAlignment="0" applyProtection="0"/>
    <xf numFmtId="0" fontId="2" fillId="0" borderId="0"/>
    <xf numFmtId="0" fontId="2" fillId="0" borderId="0"/>
    <xf numFmtId="0" fontId="79" fillId="0" borderId="0"/>
    <xf numFmtId="0" fontId="55" fillId="0" borderId="0" applyFont="0" applyFill="0" applyBorder="0" applyAlignment="0" applyProtection="0"/>
    <xf numFmtId="0" fontId="55" fillId="0" borderId="0" applyFont="0" applyFill="0" applyBorder="0" applyAlignment="0" applyProtection="0"/>
    <xf numFmtId="0" fontId="78" fillId="18" borderId="0" applyNumberFormat="0" applyBorder="0" applyAlignment="0" applyProtection="0"/>
    <xf numFmtId="0" fontId="237" fillId="62" borderId="0" applyNumberFormat="0" applyBorder="0" applyAlignment="0" applyProtection="0"/>
    <xf numFmtId="0" fontId="78" fillId="19" borderId="0" applyNumberFormat="0" applyBorder="0" applyAlignment="0" applyProtection="0"/>
    <xf numFmtId="0" fontId="237" fillId="63" borderId="0" applyNumberFormat="0" applyBorder="0" applyAlignment="0" applyProtection="0"/>
    <xf numFmtId="0" fontId="78" fillId="20" borderId="0" applyNumberFormat="0" applyBorder="0" applyAlignment="0" applyProtection="0"/>
    <xf numFmtId="0" fontId="237" fillId="64" borderId="0" applyNumberFormat="0" applyBorder="0" applyAlignment="0" applyProtection="0"/>
    <xf numFmtId="0" fontId="78" fillId="15" borderId="0" applyNumberFormat="0" applyBorder="0" applyAlignment="0" applyProtection="0"/>
    <xf numFmtId="0" fontId="237" fillId="65" borderId="0" applyNumberFormat="0" applyBorder="0" applyAlignment="0" applyProtection="0"/>
    <xf numFmtId="0" fontId="78" fillId="16" borderId="0" applyNumberFormat="0" applyBorder="0" applyAlignment="0" applyProtection="0"/>
    <xf numFmtId="0" fontId="237" fillId="66" borderId="0" applyNumberFormat="0" applyBorder="0" applyAlignment="0" applyProtection="0"/>
    <xf numFmtId="0" fontId="78" fillId="21" borderId="0" applyNumberFormat="0" applyBorder="0" applyAlignment="0" applyProtection="0"/>
    <xf numFmtId="0" fontId="237" fillId="67" borderId="0" applyNumberFormat="0" applyBorder="0" applyAlignment="0" applyProtection="0"/>
    <xf numFmtId="216" fontId="5" fillId="0" borderId="0" applyFont="0" applyFill="0" applyBorder="0" applyAlignment="0" applyProtection="0"/>
    <xf numFmtId="0" fontId="9" fillId="0" borderId="0" applyFont="0" applyFill="0" applyBorder="0" applyAlignment="0" applyProtection="0"/>
    <xf numFmtId="0" fontId="45" fillId="0" borderId="0" applyFont="0" applyFill="0" applyBorder="0" applyAlignment="0" applyProtection="0"/>
    <xf numFmtId="217" fontId="5" fillId="0" borderId="0" applyFont="0" applyFill="0" applyBorder="0" applyAlignment="0" applyProtection="0"/>
    <xf numFmtId="0" fontId="9" fillId="0" borderId="0" applyFont="0" applyFill="0" applyBorder="0" applyAlignment="0" applyProtection="0"/>
    <xf numFmtId="217" fontId="5" fillId="0" borderId="0" applyFont="0" applyFill="0" applyBorder="0" applyAlignment="0" applyProtection="0"/>
    <xf numFmtId="0" fontId="59" fillId="0" borderId="0"/>
    <xf numFmtId="0" fontId="7" fillId="0" borderId="0"/>
    <xf numFmtId="0" fontId="2" fillId="0" borderId="0"/>
    <xf numFmtId="0" fontId="2" fillId="0" borderId="0"/>
    <xf numFmtId="0" fontId="80" fillId="0" borderId="6" applyFont="0" applyFill="0" applyBorder="0" applyAlignment="0" applyProtection="0">
      <alignment horizontal="center" vertical="center"/>
    </xf>
    <xf numFmtId="0" fontId="26" fillId="0" borderId="0">
      <alignment horizontal="center" wrapText="1"/>
      <protection locked="0"/>
    </xf>
    <xf numFmtId="0" fontId="81" fillId="0" borderId="0" applyNumberFormat="0" applyBorder="0" applyAlignment="0">
      <alignment horizontal="center"/>
    </xf>
    <xf numFmtId="204" fontId="82" fillId="0" borderId="0" applyFont="0" applyFill="0" applyBorder="0" applyAlignment="0" applyProtection="0"/>
    <xf numFmtId="0" fontId="9" fillId="0" borderId="0" applyFont="0" applyFill="0" applyBorder="0" applyAlignment="0" applyProtection="0"/>
    <xf numFmtId="204" fontId="82" fillId="0" borderId="0" applyFont="0" applyFill="0" applyBorder="0" applyAlignment="0" applyProtection="0"/>
    <xf numFmtId="203" fontId="82" fillId="0" borderId="0" applyFont="0" applyFill="0" applyBorder="0" applyAlignment="0" applyProtection="0"/>
    <xf numFmtId="0" fontId="9" fillId="0" borderId="0" applyFont="0" applyFill="0" applyBorder="0" applyAlignment="0" applyProtection="0"/>
    <xf numFmtId="203" fontId="82" fillId="0" borderId="0" applyFont="0" applyFill="0" applyBorder="0" applyAlignment="0" applyProtection="0"/>
    <xf numFmtId="172" fontId="45" fillId="0" borderId="0" applyFont="0" applyFill="0" applyBorder="0" applyAlignment="0" applyProtection="0"/>
    <xf numFmtId="265" fontId="45" fillId="0" borderId="0" applyFont="0" applyFill="0" applyBorder="0" applyAlignment="0" applyProtection="0"/>
    <xf numFmtId="0" fontId="83" fillId="0" borderId="0"/>
    <xf numFmtId="0" fontId="183" fillId="5" borderId="0" applyNumberFormat="0" applyBorder="0" applyAlignment="0" applyProtection="0"/>
    <xf numFmtId="0" fontId="238" fillId="68" borderId="0" applyNumberFormat="0" applyBorder="0" applyAlignment="0" applyProtection="0"/>
    <xf numFmtId="0" fontId="239" fillId="68" borderId="0" applyNumberFormat="0" applyBorder="0" applyAlignment="0" applyProtection="0"/>
    <xf numFmtId="0" fontId="84" fillId="0" borderId="0"/>
    <xf numFmtId="0" fontId="85" fillId="0" borderId="0" applyNumberFormat="0" applyFill="0" applyBorder="0" applyAlignment="0" applyProtection="0"/>
    <xf numFmtId="0" fontId="9" fillId="0" borderId="0"/>
    <xf numFmtId="0" fontId="17" fillId="0" borderId="0"/>
    <xf numFmtId="0" fontId="7" fillId="0" borderId="0"/>
    <xf numFmtId="0" fontId="9" fillId="0" borderId="0"/>
    <xf numFmtId="0" fontId="86" fillId="0" borderId="0"/>
    <xf numFmtId="0" fontId="87" fillId="0" borderId="0"/>
    <xf numFmtId="0" fontId="201" fillId="0" borderId="0"/>
    <xf numFmtId="218" fontId="6" fillId="0" borderId="0" applyFill="0" applyBorder="0" applyAlignment="0"/>
    <xf numFmtId="269" fontId="6" fillId="0" borderId="0" applyFill="0" applyBorder="0" applyAlignment="0"/>
    <xf numFmtId="219" fontId="88" fillId="0" borderId="0" applyFill="0" applyBorder="0" applyAlignment="0"/>
    <xf numFmtId="198" fontId="88" fillId="0" borderId="0" applyFill="0" applyBorder="0" applyAlignment="0"/>
    <xf numFmtId="220" fontId="6" fillId="0" borderId="0" applyFill="0" applyBorder="0" applyAlignment="0"/>
    <xf numFmtId="221" fontId="6" fillId="0" borderId="0" applyFill="0" applyBorder="0" applyAlignment="0"/>
    <xf numFmtId="222" fontId="4" fillId="0" borderId="0" applyFill="0" applyBorder="0" applyAlignment="0"/>
    <xf numFmtId="223" fontId="6" fillId="0" borderId="0" applyFill="0" applyBorder="0" applyAlignment="0"/>
    <xf numFmtId="219" fontId="88" fillId="0" borderId="0" applyFill="0" applyBorder="0" applyAlignment="0"/>
    <xf numFmtId="0" fontId="162" fillId="22" borderId="7" applyNumberFormat="0" applyAlignment="0" applyProtection="0"/>
    <xf numFmtId="0" fontId="240" fillId="69" borderId="50" applyNumberFormat="0" applyAlignment="0" applyProtection="0"/>
    <xf numFmtId="0" fontId="162" fillId="22" borderId="7" applyNumberFormat="0" applyAlignment="0" applyProtection="0"/>
    <xf numFmtId="0" fontId="89" fillId="0" borderId="0"/>
    <xf numFmtId="0" fontId="89" fillId="0" borderId="0"/>
    <xf numFmtId="224" fontId="56" fillId="0" borderId="0" applyFont="0" applyFill="0" applyBorder="0" applyAlignment="0" applyProtection="0"/>
    <xf numFmtId="0" fontId="127" fillId="23" borderId="8" applyNumberFormat="0" applyAlignment="0" applyProtection="0"/>
    <xf numFmtId="0" fontId="241" fillId="70" borderId="51" applyNumberFormat="0" applyAlignment="0" applyProtection="0"/>
    <xf numFmtId="194" fontId="90" fillId="0" borderId="0" applyFont="0" applyFill="0" applyBorder="0" applyAlignment="0" applyProtection="0"/>
    <xf numFmtId="0" fontId="2" fillId="0" borderId="0"/>
    <xf numFmtId="1" fontId="91" fillId="0" borderId="9" applyBorder="0"/>
    <xf numFmtId="43" fontId="1" fillId="0" borderId="0" applyFont="0" applyFill="0" applyBorder="0" applyAlignment="0" applyProtection="0"/>
    <xf numFmtId="225" fontId="92" fillId="0" borderId="0"/>
    <xf numFmtId="225" fontId="92" fillId="0" borderId="0"/>
    <xf numFmtId="225" fontId="92" fillId="0" borderId="0"/>
    <xf numFmtId="225" fontId="92" fillId="0" borderId="0"/>
    <xf numFmtId="225" fontId="92" fillId="0" borderId="0"/>
    <xf numFmtId="225" fontId="92" fillId="0" borderId="0"/>
    <xf numFmtId="225" fontId="92" fillId="0" borderId="0"/>
    <xf numFmtId="225" fontId="92" fillId="0" borderId="0"/>
    <xf numFmtId="41" fontId="5" fillId="0" borderId="0" applyFont="0" applyFill="0" applyBorder="0" applyAlignment="0" applyProtection="0"/>
    <xf numFmtId="178" fontId="5" fillId="0" borderId="0" applyFont="0" applyFill="0" applyBorder="0" applyAlignment="0" applyProtection="0"/>
    <xf numFmtId="167" fontId="5" fillId="0" borderId="0" applyFont="0" applyFill="0" applyBorder="0" applyAlignment="0" applyProtection="0"/>
    <xf numFmtId="222" fontId="4"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8" fontId="2" fillId="0" borderId="0" applyFont="0" applyFill="0" applyBorder="0" applyAlignment="0" applyProtection="0"/>
    <xf numFmtId="176"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43" fontId="189" fillId="0" borderId="0" applyFont="0" applyFill="0" applyBorder="0" applyAlignment="0" applyProtection="0"/>
    <xf numFmtId="180" fontId="189" fillId="0" borderId="0" applyFont="0" applyFill="0" applyBorder="0" applyAlignment="0" applyProtection="0"/>
    <xf numFmtId="0" fontId="189" fillId="0" borderId="0" applyFont="0" applyFill="0" applyBorder="0" applyAlignment="0" applyProtection="0"/>
    <xf numFmtId="169" fontId="189" fillId="0" borderId="0" applyFont="0" applyFill="0" applyBorder="0" applyAlignment="0" applyProtection="0"/>
    <xf numFmtId="264"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09"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09"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09"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191" fillId="0" borderId="0" applyFont="0" applyFill="0" applyBorder="0" applyAlignment="0" applyProtection="0"/>
    <xf numFmtId="43"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69" fontId="5" fillId="0" borderId="0" applyFont="0" applyFill="0" applyBorder="0" applyAlignment="0" applyProtection="0"/>
    <xf numFmtId="43" fontId="196" fillId="0" borderId="0" applyFont="0" applyFill="0" applyBorder="0" applyAlignment="0" applyProtection="0"/>
    <xf numFmtId="180" fontId="196" fillId="0" borderId="0" applyFont="0" applyFill="0" applyBorder="0" applyAlignment="0" applyProtection="0"/>
    <xf numFmtId="169" fontId="196" fillId="0" borderId="0" applyFont="0" applyFill="0" applyBorder="0" applyAlignment="0" applyProtection="0"/>
    <xf numFmtId="180"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12" fillId="0" borderId="0" applyFont="0" applyFill="0" applyBorder="0" applyAlignment="0" applyProtection="0"/>
    <xf numFmtId="43" fontId="216"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82" fontId="219" fillId="0" borderId="0" applyFont="0" applyFill="0" applyBorder="0" applyAlignment="0" applyProtection="0"/>
    <xf numFmtId="169" fontId="28" fillId="0" borderId="0" applyFont="0" applyFill="0" applyBorder="0" applyAlignment="0" applyProtection="0"/>
    <xf numFmtId="43" fontId="212" fillId="0" borderId="0" applyFont="0" applyFill="0" applyBorder="0" applyAlignment="0" applyProtection="0"/>
    <xf numFmtId="43" fontId="216"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12" fillId="0" borderId="0" applyFont="0" applyFill="0" applyBorder="0" applyAlignment="0" applyProtection="0"/>
    <xf numFmtId="43" fontId="216"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180" fontId="79" fillId="0" borderId="0" applyFont="0" applyFill="0" applyBorder="0" applyAlignment="0" applyProtection="0"/>
    <xf numFmtId="169" fontId="79"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189" fillId="0" borderId="0" applyFont="0" applyFill="0" applyBorder="0" applyAlignment="0" applyProtection="0"/>
    <xf numFmtId="43" fontId="189" fillId="0" borderId="0" applyFont="0" applyFill="0" applyBorder="0" applyAlignment="0" applyProtection="0"/>
    <xf numFmtId="180" fontId="189" fillId="0" borderId="0" applyFont="0" applyFill="0" applyBorder="0" applyAlignment="0" applyProtection="0"/>
    <xf numFmtId="169" fontId="189"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180" fontId="189" fillId="0" borderId="0" applyFont="0" applyFill="0" applyBorder="0" applyAlignment="0" applyProtection="0"/>
    <xf numFmtId="169" fontId="189"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189" fillId="0" borderId="0" applyFont="0" applyFill="0" applyBorder="0" applyAlignment="0" applyProtection="0"/>
    <xf numFmtId="180" fontId="189" fillId="0" borderId="0" applyFont="0" applyFill="0" applyBorder="0" applyAlignment="0" applyProtection="0"/>
    <xf numFmtId="169" fontId="189"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43" fontId="28"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14"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21" fillId="0" borderId="0" applyFont="0" applyFill="0" applyBorder="0" applyAlignment="0" applyProtection="0"/>
    <xf numFmtId="169" fontId="28" fillId="0" borderId="0" applyFont="0" applyFill="0" applyBorder="0" applyAlignment="0" applyProtection="0"/>
    <xf numFmtId="43" fontId="221"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33"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7" fontId="32"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69" fontId="5" fillId="0" borderId="0" applyFont="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75"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94" fontId="5" fillId="0" borderId="0" applyFont="0" applyFill="0" applyBorder="0" applyAlignment="0" applyProtection="0"/>
    <xf numFmtId="43" fontId="198" fillId="0" borderId="0" applyFont="0" applyFill="0" applyBorder="0" applyAlignment="0" applyProtection="0"/>
    <xf numFmtId="188" fontId="209" fillId="0" borderId="0" applyFont="0" applyFill="0" applyBorder="0" applyAlignment="0" applyProtection="0"/>
    <xf numFmtId="188" fontId="28" fillId="0" borderId="0" applyFont="0" applyFill="0" applyBorder="0" applyAlignment="0" applyProtection="0"/>
    <xf numFmtId="188" fontId="218" fillId="0" borderId="0" applyFont="0" applyFill="0" applyBorder="0" applyAlignment="0" applyProtection="0"/>
    <xf numFmtId="188" fontId="28" fillId="0" borderId="0" applyFont="0" applyFill="0" applyBorder="0" applyAlignment="0" applyProtection="0"/>
    <xf numFmtId="43" fontId="203" fillId="0" borderId="0" applyFont="0" applyFill="0" applyBorder="0" applyAlignment="0" applyProtection="0"/>
    <xf numFmtId="169" fontId="203" fillId="0" borderId="0" applyFont="0" applyFill="0" applyBorder="0" applyAlignment="0" applyProtection="0"/>
    <xf numFmtId="169" fontId="198" fillId="0" borderId="0" applyFont="0" applyFill="0" applyBorder="0" applyAlignment="0" applyProtection="0"/>
    <xf numFmtId="43" fontId="5" fillId="0" borderId="0" applyFont="0" applyFill="0" applyBorder="0" applyAlignment="0" applyProtection="0"/>
    <xf numFmtId="194"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207" fontId="5" fillId="0" borderId="0" applyFont="0" applyFill="0" applyBorder="0" applyAlignment="0" applyProtection="0"/>
    <xf numFmtId="203" fontId="28" fillId="0" borderId="0" applyFont="0" applyFill="0" applyBorder="0" applyAlignment="0" applyProtection="0"/>
    <xf numFmtId="43" fontId="28"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167" fontId="189" fillId="0" borderId="0" applyFont="0" applyFill="0" applyBorder="0" applyAlignment="0" applyProtection="0"/>
    <xf numFmtId="167" fontId="189"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74" fontId="6" fillId="0" borderId="0" applyFill="0" applyBorder="0" applyAlignment="0" applyProtection="0"/>
    <xf numFmtId="207" fontId="5"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169" fontId="233" fillId="0" borderId="0" applyFont="0" applyFill="0" applyBorder="0" applyAlignment="0" applyProtection="0"/>
    <xf numFmtId="169" fontId="233"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201"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201" fontId="6" fillId="0" borderId="0" applyFont="0" applyFill="0" applyBorder="0" applyAlignment="0" applyProtection="0"/>
    <xf numFmtId="43" fontId="5" fillId="0" borderId="0" applyFont="0" applyFill="0" applyBorder="0" applyAlignment="0" applyProtection="0"/>
    <xf numFmtId="201" fontId="6" fillId="0" borderId="0" applyFont="0" applyFill="0" applyBorder="0" applyAlignment="0" applyProtection="0"/>
    <xf numFmtId="169" fontId="5"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2"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201" fontId="6"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201" fontId="6" fillId="0" borderId="0" applyFont="0" applyFill="0" applyBorder="0" applyAlignment="0" applyProtection="0"/>
    <xf numFmtId="180" fontId="213" fillId="0" borderId="0" applyFont="0" applyFill="0" applyBorder="0" applyAlignment="0" applyProtection="0"/>
    <xf numFmtId="201" fontId="6" fillId="0" borderId="0" applyFont="0" applyFill="0" applyBorder="0" applyAlignment="0" applyProtection="0"/>
    <xf numFmtId="180" fontId="217" fillId="0" borderId="0" applyFont="0" applyFill="0" applyBorder="0" applyAlignment="0" applyProtection="0"/>
    <xf numFmtId="180" fontId="190" fillId="0" borderId="0" applyFont="0" applyFill="0" applyBorder="0" applyAlignment="0" applyProtection="0"/>
    <xf numFmtId="180" fontId="190"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80" fontId="222" fillId="0" borderId="0" applyFont="0" applyFill="0" applyBorder="0" applyAlignment="0" applyProtection="0"/>
    <xf numFmtId="180" fontId="190"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8"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43" fontId="28"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201" fontId="6"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69" fontId="5" fillId="0" borderId="0" applyFont="0" applyFill="0" applyBorder="0" applyAlignment="0" applyProtection="0"/>
    <xf numFmtId="43" fontId="211" fillId="0" borderId="0" applyFont="0" applyFill="0" applyBorder="0" applyAlignment="0" applyProtection="0"/>
    <xf numFmtId="43" fontId="215" fillId="0" borderId="0" applyFont="0" applyFill="0" applyBorder="0" applyAlignment="0" applyProtection="0"/>
    <xf numFmtId="43" fontId="206" fillId="0" borderId="0" applyFont="0" applyFill="0" applyBorder="0" applyAlignment="0" applyProtection="0"/>
    <xf numFmtId="169" fontId="206" fillId="0" borderId="0" applyFont="0" applyFill="0" applyBorder="0" applyAlignment="0" applyProtection="0"/>
    <xf numFmtId="169" fontId="206" fillId="0" borderId="0" applyFont="0" applyFill="0" applyBorder="0" applyAlignment="0" applyProtection="0"/>
    <xf numFmtId="43" fontId="206" fillId="0" borderId="0" applyFont="0" applyFill="0" applyBorder="0" applyAlignment="0" applyProtection="0"/>
    <xf numFmtId="169" fontId="206" fillId="0" borderId="0" applyFont="0" applyFill="0" applyBorder="0" applyAlignment="0" applyProtection="0"/>
    <xf numFmtId="169" fontId="206" fillId="0" borderId="0" applyFont="0" applyFill="0" applyBorder="0" applyAlignment="0" applyProtection="0"/>
    <xf numFmtId="43" fontId="220" fillId="0" borderId="0" applyFont="0" applyFill="0" applyBorder="0" applyAlignment="0" applyProtection="0"/>
    <xf numFmtId="169" fontId="206"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19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180" fontId="31" fillId="0" borderId="0" applyFont="0" applyFill="0" applyBorder="0" applyAlignment="0" applyProtection="0"/>
    <xf numFmtId="169" fontId="31"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189" fillId="0" borderId="0" applyFont="0" applyFill="0" applyBorder="0" applyAlignment="0" applyProtection="0"/>
    <xf numFmtId="180" fontId="189" fillId="0" borderId="0" applyFont="0" applyFill="0" applyBorder="0" applyAlignment="0" applyProtection="0"/>
    <xf numFmtId="169" fontId="189"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69" fontId="5"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43" fontId="197" fillId="0" borderId="0" applyFont="0" applyFill="0" applyBorder="0" applyAlignment="0" applyProtection="0"/>
    <xf numFmtId="180" fontId="5" fillId="0" borderId="0" applyFont="0" applyFill="0" applyBorder="0" applyAlignment="0" applyProtection="0"/>
    <xf numFmtId="0" fontId="5"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43" fontId="189" fillId="0" borderId="0" applyFont="0" applyFill="0" applyBorder="0" applyAlignment="0" applyProtection="0"/>
    <xf numFmtId="180" fontId="189" fillId="0" borderId="0" applyFont="0" applyFill="0" applyBorder="0" applyAlignment="0" applyProtection="0"/>
    <xf numFmtId="169" fontId="189" fillId="0" borderId="0" applyFont="0" applyFill="0" applyBorder="0" applyAlignment="0" applyProtection="0"/>
    <xf numFmtId="180" fontId="28" fillId="0" borderId="0" applyFont="0" applyFill="0" applyBorder="0" applyAlignment="0" applyProtection="0"/>
    <xf numFmtId="169" fontId="28"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90" fillId="0" borderId="0" applyFont="0" applyFill="0" applyBorder="0" applyAlignment="0" applyProtection="0"/>
    <xf numFmtId="19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9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92" fontId="7" fillId="0" borderId="0"/>
    <xf numFmtId="192" fontId="7" fillId="0" borderId="0"/>
    <xf numFmtId="3" fontId="8"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93" fillId="0" borderId="0">
      <alignment horizontal="center"/>
    </xf>
    <xf numFmtId="0" fontId="94" fillId="0" borderId="0" applyNumberFormat="0" applyAlignment="0">
      <alignment horizontal="left"/>
    </xf>
    <xf numFmtId="43" fontId="202" fillId="0" borderId="0" applyFont="0" applyFill="0" applyBorder="0" applyAlignment="0" applyProtection="0"/>
    <xf numFmtId="226" fontId="17" fillId="0" borderId="0" applyFont="0" applyFill="0" applyBorder="0" applyAlignment="0" applyProtection="0"/>
    <xf numFmtId="227" fontId="57" fillId="0" borderId="0" applyFont="0" applyFill="0" applyBorder="0" applyAlignment="0" applyProtection="0"/>
    <xf numFmtId="270" fontId="57" fillId="0" borderId="0" applyFont="0" applyFill="0" applyBorder="0" applyAlignment="0" applyProtection="0"/>
    <xf numFmtId="169" fontId="23" fillId="0" borderId="0" applyFont="0" applyFill="0" applyBorder="0" applyAlignment="0" applyProtection="0"/>
    <xf numFmtId="219" fontId="88" fillId="0" borderId="0" applyFont="0" applyFill="0" applyBorder="0" applyAlignment="0" applyProtection="0"/>
    <xf numFmtId="44" fontId="2" fillId="0" borderId="0" applyFont="0" applyFill="0" applyBorder="0" applyAlignment="0" applyProtection="0"/>
    <xf numFmtId="179" fontId="2" fillId="0" borderId="0" applyFont="0" applyFill="0" applyBorder="0" applyAlignment="0" applyProtection="0"/>
    <xf numFmtId="187" fontId="8"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90" fontId="5" fillId="0" borderId="0"/>
    <xf numFmtId="181" fontId="6" fillId="0" borderId="10"/>
    <xf numFmtId="0" fontId="8"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4" fontId="61" fillId="0" borderId="0" applyFill="0" applyBorder="0" applyAlignment="0"/>
    <xf numFmtId="0" fontId="4" fillId="0" borderId="0" applyProtection="0"/>
    <xf numFmtId="43" fontId="2" fillId="0" borderId="0" applyFont="0" applyFill="0" applyBorder="0" applyAlignment="0" applyProtection="0"/>
    <xf numFmtId="180" fontId="2" fillId="0" borderId="0" applyFont="0" applyFill="0" applyBorder="0" applyAlignment="0" applyProtection="0"/>
    <xf numFmtId="169" fontId="2" fillId="0" borderId="0" applyFont="0" applyFill="0" applyBorder="0" applyAlignment="0" applyProtection="0"/>
    <xf numFmtId="0" fontId="95" fillId="22" borderId="11" applyNumberFormat="0" applyAlignment="0" applyProtection="0"/>
    <xf numFmtId="0" fontId="95" fillId="22" borderId="11" applyNumberFormat="0" applyAlignment="0" applyProtection="0"/>
    <xf numFmtId="0" fontId="96" fillId="9" borderId="7" applyNumberFormat="0" applyAlignment="0" applyProtection="0"/>
    <xf numFmtId="0" fontId="96" fillId="9" borderId="7" applyNumberFormat="0" applyAlignment="0" applyProtection="0"/>
    <xf numFmtId="0" fontId="97" fillId="0" borderId="0"/>
    <xf numFmtId="14" fontId="45" fillId="0" borderId="0" applyFont="0" applyFill="0" applyBorder="0" applyAlignment="0" applyProtection="0"/>
    <xf numFmtId="0" fontId="98" fillId="0" borderId="12" applyNumberFormat="0" applyFill="0" applyAlignment="0" applyProtection="0"/>
    <xf numFmtId="0" fontId="99" fillId="0" borderId="13" applyNumberFormat="0" applyFill="0" applyAlignment="0" applyProtection="0"/>
    <xf numFmtId="0" fontId="100" fillId="0" borderId="14" applyNumberFormat="0" applyFill="0" applyAlignment="0" applyProtection="0"/>
    <xf numFmtId="0" fontId="100" fillId="0" borderId="0" applyNumberForma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28" fontId="6" fillId="0" borderId="0"/>
    <xf numFmtId="0" fontId="101" fillId="0" borderId="15" applyFill="0" applyBorder="0" applyAlignment="0">
      <alignment horizontal="center" vertical="center"/>
    </xf>
    <xf numFmtId="229" fontId="57" fillId="0" borderId="0" applyFont="0" applyFill="0" applyBorder="0" applyAlignment="0" applyProtection="0"/>
    <xf numFmtId="189" fontId="5" fillId="0" borderId="0" applyFont="0" applyFill="0" applyBorder="0" applyAlignment="0" applyProtection="0"/>
    <xf numFmtId="191" fontId="5" fillId="0" borderId="0"/>
    <xf numFmtId="230" fontId="27" fillId="0" borderId="0"/>
    <xf numFmtId="0" fontId="102" fillId="0" borderId="0">
      <alignment vertical="top" wrapText="1"/>
    </xf>
    <xf numFmtId="0" fontId="224" fillId="0" borderId="0">
      <alignment vertical="top" wrapText="1"/>
    </xf>
    <xf numFmtId="167" fontId="103" fillId="0" borderId="0" applyFont="0" applyFill="0" applyBorder="0" applyAlignment="0" applyProtection="0"/>
    <xf numFmtId="169"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231" fontId="5" fillId="0" borderId="0" applyFont="0" applyFill="0" applyBorder="0" applyAlignment="0" applyProtection="0"/>
    <xf numFmtId="231" fontId="5" fillId="0" borderId="0" applyFont="0" applyFill="0" applyBorder="0" applyAlignment="0" applyProtection="0"/>
    <xf numFmtId="231" fontId="5" fillId="0" borderId="0" applyFont="0" applyFill="0" applyBorder="0" applyAlignment="0" applyProtection="0"/>
    <xf numFmtId="231" fontId="5" fillId="0" borderId="0" applyFont="0" applyFill="0" applyBorder="0" applyAlignment="0" applyProtection="0"/>
    <xf numFmtId="167" fontId="103" fillId="0" borderId="0" applyFont="0" applyFill="0" applyBorder="0" applyAlignment="0" applyProtection="0"/>
    <xf numFmtId="41"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231" fontId="5" fillId="0" borderId="0" applyFont="0" applyFill="0" applyBorder="0" applyAlignment="0" applyProtection="0"/>
    <xf numFmtId="231" fontId="5" fillId="0" borderId="0" applyFont="0" applyFill="0" applyBorder="0" applyAlignment="0" applyProtection="0"/>
    <xf numFmtId="232" fontId="6" fillId="0" borderId="0" applyFont="0" applyFill="0" applyBorder="0" applyAlignment="0" applyProtection="0"/>
    <xf numFmtId="232" fontId="6" fillId="0" borderId="0" applyFont="0" applyFill="0" applyBorder="0" applyAlignment="0" applyProtection="0"/>
    <xf numFmtId="233" fontId="6" fillId="0" borderId="0" applyFont="0" applyFill="0" applyBorder="0" applyAlignment="0" applyProtection="0"/>
    <xf numFmtId="233" fontId="6"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41"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178" fontId="103" fillId="0" borderId="0" applyFont="0" applyFill="0" applyBorder="0" applyAlignment="0" applyProtection="0"/>
    <xf numFmtId="41"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234" fontId="5" fillId="0" borderId="0" applyFont="0" applyFill="0" applyBorder="0" applyAlignment="0" applyProtection="0"/>
    <xf numFmtId="23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234" fontId="5" fillId="0" borderId="0" applyFont="0" applyFill="0" applyBorder="0" applyAlignment="0" applyProtection="0"/>
    <xf numFmtId="23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9" fontId="103" fillId="0" borderId="0" applyFont="0" applyFill="0" applyBorder="0" applyAlignment="0" applyProtection="0"/>
    <xf numFmtId="43"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234" fontId="5" fillId="0" borderId="0" applyFont="0" applyFill="0" applyBorder="0" applyAlignment="0" applyProtection="0"/>
    <xf numFmtId="23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71" fontId="6" fillId="0" borderId="0" applyFont="0" applyFill="0" applyBorder="0" applyAlignment="0" applyProtection="0"/>
    <xf numFmtId="235" fontId="6" fillId="0" borderId="0" applyFont="0" applyFill="0" applyBorder="0" applyAlignment="0" applyProtection="0"/>
    <xf numFmtId="235" fontId="6"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43"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69"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180" fontId="103" fillId="0" borderId="0" applyFont="0" applyFill="0" applyBorder="0" applyAlignment="0" applyProtection="0"/>
    <xf numFmtId="43" fontId="103" fillId="0" borderId="0" applyFont="0" applyFill="0" applyBorder="0" applyAlignment="0" applyProtection="0"/>
    <xf numFmtId="3" fontId="6" fillId="0" borderId="0" applyFont="0" applyBorder="0" applyAlignment="0"/>
    <xf numFmtId="222" fontId="4" fillId="0" borderId="0" applyFill="0" applyBorder="0" applyAlignment="0"/>
    <xf numFmtId="219" fontId="88" fillId="0" borderId="0" applyFill="0" applyBorder="0" applyAlignment="0"/>
    <xf numFmtId="222" fontId="4" fillId="0" borderId="0" applyFill="0" applyBorder="0" applyAlignment="0"/>
    <xf numFmtId="223" fontId="6" fillId="0" borderId="0" applyFill="0" applyBorder="0" applyAlignment="0"/>
    <xf numFmtId="219" fontId="88" fillId="0" borderId="0" applyFill="0" applyBorder="0" applyAlignment="0"/>
    <xf numFmtId="0" fontId="104" fillId="0" borderId="0" applyNumberFormat="0" applyAlignment="0">
      <alignment horizontal="left"/>
    </xf>
    <xf numFmtId="0" fontId="5" fillId="0" borderId="0"/>
    <xf numFmtId="0" fontId="105" fillId="0" borderId="0"/>
    <xf numFmtId="0" fontId="28" fillId="0" borderId="0"/>
    <xf numFmtId="0" fontId="173" fillId="0" borderId="0" applyNumberFormat="0" applyFill="0" applyBorder="0" applyAlignment="0" applyProtection="0"/>
    <xf numFmtId="0" fontId="242" fillId="0" borderId="0" applyNumberFormat="0" applyFill="0" applyBorder="0" applyAlignment="0" applyProtection="0"/>
    <xf numFmtId="3" fontId="6" fillId="0" borderId="0" applyFont="0" applyBorder="0" applyAlignment="0"/>
    <xf numFmtId="2" fontId="8"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06" fillId="0" borderId="0" applyNumberFormat="0" applyFill="0" applyBorder="0" applyAlignment="0" applyProtection="0"/>
    <xf numFmtId="0" fontId="107" fillId="0" borderId="0" applyNumberFormat="0" applyFill="0" applyBorder="0" applyProtection="0">
      <alignment vertical="center"/>
    </xf>
    <xf numFmtId="0" fontId="108" fillId="0" borderId="0" applyNumberFormat="0" applyFill="0" applyBorder="0" applyAlignment="0" applyProtection="0"/>
    <xf numFmtId="0" fontId="109" fillId="0" borderId="0" applyNumberFormat="0" applyFill="0" applyBorder="0" applyProtection="0">
      <alignment vertical="center"/>
    </xf>
    <xf numFmtId="0" fontId="110" fillId="0" borderId="0" applyNumberFormat="0" applyFill="0" applyBorder="0" applyAlignment="0" applyProtection="0"/>
    <xf numFmtId="0" fontId="111" fillId="0" borderId="0" applyNumberFormat="0" applyFill="0" applyBorder="0" applyAlignment="0" applyProtection="0"/>
    <xf numFmtId="170" fontId="5" fillId="0" borderId="16" applyNumberFormat="0" applyFill="0" applyBorder="0" applyAlignment="0" applyProtection="0"/>
    <xf numFmtId="271" fontId="5" fillId="0" borderId="16" applyNumberFormat="0" applyFill="0" applyBorder="0" applyAlignment="0" applyProtection="0"/>
    <xf numFmtId="0" fontId="112" fillId="0" borderId="0" applyNumberFormat="0" applyFill="0" applyBorder="0" applyAlignment="0" applyProtection="0"/>
    <xf numFmtId="0" fontId="7" fillId="0" borderId="0"/>
    <xf numFmtId="0" fontId="68" fillId="24" borderId="17" applyNumberFormat="0" applyFont="0" applyAlignment="0" applyProtection="0"/>
    <xf numFmtId="0" fontId="68" fillId="24" borderId="17" applyNumberFormat="0" applyFont="0" applyAlignment="0" applyProtection="0"/>
    <xf numFmtId="0" fontId="113" fillId="0" borderId="0">
      <alignment vertical="top" wrapText="1"/>
    </xf>
    <xf numFmtId="3" fontId="6" fillId="25" borderId="18">
      <alignment horizontal="right" vertical="top" wrapText="1"/>
    </xf>
    <xf numFmtId="0" fontId="168" fillId="6" borderId="0" applyNumberFormat="0" applyBorder="0" applyAlignment="0" applyProtection="0"/>
    <xf numFmtId="0" fontId="243" fillId="71" borderId="0" applyNumberFormat="0" applyBorder="0" applyAlignment="0" applyProtection="0"/>
    <xf numFmtId="0" fontId="244" fillId="71" borderId="0" applyNumberFormat="0" applyBorder="0" applyAlignment="0" applyProtection="0"/>
    <xf numFmtId="38" fontId="10" fillId="2" borderId="0" applyNumberFormat="0" applyBorder="0" applyAlignment="0" applyProtection="0"/>
    <xf numFmtId="38" fontId="10" fillId="2" borderId="0" applyNumberFormat="0" applyBorder="0" applyAlignment="0" applyProtection="0"/>
    <xf numFmtId="236" fontId="30" fillId="2" borderId="0" applyBorder="0" applyProtection="0"/>
    <xf numFmtId="237" fontId="27" fillId="26" borderId="19" applyBorder="0">
      <alignment horizontal="center"/>
    </xf>
    <xf numFmtId="0" fontId="114" fillId="0" borderId="19" applyNumberFormat="0" applyFill="0" applyBorder="0" applyAlignment="0" applyProtection="0">
      <alignment horizontal="center" vertical="center"/>
    </xf>
    <xf numFmtId="0" fontId="114" fillId="0" borderId="19" applyNumberFormat="0" applyFill="0" applyBorder="0" applyAlignment="0" applyProtection="0">
      <alignment horizontal="center" vertic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237" fontId="27" fillId="26" borderId="19" applyBorder="0">
      <alignment horizontal="center"/>
    </xf>
    <xf numFmtId="0" fontId="115" fillId="0" borderId="0" applyNumberFormat="0" applyFont="0" applyBorder="0" applyAlignment="0">
      <alignment horizontal="left" vertical="center"/>
    </xf>
    <xf numFmtId="238" fontId="17" fillId="0" borderId="0" applyFont="0" applyFill="0" applyBorder="0" applyAlignment="0" applyProtection="0"/>
    <xf numFmtId="0" fontId="116" fillId="27" borderId="0"/>
    <xf numFmtId="0" fontId="117" fillId="0" borderId="0">
      <alignment horizontal="left"/>
    </xf>
    <xf numFmtId="0" fontId="117" fillId="0" borderId="0">
      <alignment horizontal="left"/>
    </xf>
    <xf numFmtId="0" fontId="3" fillId="0" borderId="20" applyNumberFormat="0" applyAlignment="0" applyProtection="0">
      <alignment horizontal="left" vertical="center"/>
    </xf>
    <xf numFmtId="0" fontId="3" fillId="0" borderId="20" applyNumberFormat="0" applyAlignment="0" applyProtection="0">
      <alignment horizontal="left" vertical="center"/>
    </xf>
    <xf numFmtId="0" fontId="3" fillId="0" borderId="21">
      <alignment horizontal="left" vertical="center"/>
    </xf>
    <xf numFmtId="0" fontId="3" fillId="0" borderId="22">
      <alignment horizontal="left" vertical="center"/>
    </xf>
    <xf numFmtId="0" fontId="3" fillId="0" borderId="21">
      <alignment horizontal="left" vertical="center"/>
    </xf>
    <xf numFmtId="0" fontId="11" fillId="0" borderId="0" applyNumberFormat="0" applyFill="0" applyBorder="0" applyAlignment="0" applyProtection="0"/>
    <xf numFmtId="0" fontId="98" fillId="0" borderId="12" applyNumberFormat="0" applyFill="0" applyAlignment="0" applyProtection="0"/>
    <xf numFmtId="0" fontId="11" fillId="0" borderId="0" applyNumberFormat="0" applyFill="0" applyBorder="0" applyAlignment="0" applyProtection="0"/>
    <xf numFmtId="0" fontId="245" fillId="0" borderId="52"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 fillId="0" borderId="0" applyNumberFormat="0" applyFill="0" applyBorder="0" applyAlignment="0" applyProtection="0"/>
    <xf numFmtId="0" fontId="99" fillId="0" borderId="13" applyNumberFormat="0" applyFill="0" applyAlignment="0" applyProtection="0"/>
    <xf numFmtId="0" fontId="3" fillId="0" borderId="0" applyNumberFormat="0" applyFill="0" applyBorder="0" applyAlignment="0" applyProtection="0"/>
    <xf numFmtId="0" fontId="246" fillId="0" borderId="53"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0" fillId="0" borderId="14" applyNumberFormat="0" applyFill="0" applyAlignment="0" applyProtection="0"/>
    <xf numFmtId="0" fontId="247" fillId="0" borderId="54" applyNumberFormat="0" applyFill="0" applyAlignment="0" applyProtection="0"/>
    <xf numFmtId="0" fontId="100" fillId="0" borderId="0" applyNumberFormat="0" applyFill="0" applyBorder="0" applyAlignment="0" applyProtection="0"/>
    <xf numFmtId="0" fontId="247" fillId="0" borderId="0" applyNumberFormat="0" applyFill="0" applyBorder="0" applyAlignment="0" applyProtection="0"/>
    <xf numFmtId="0" fontId="12" fillId="0" borderId="0" applyProtection="0"/>
    <xf numFmtId="0" fontId="11" fillId="0" borderId="0" applyProtection="0"/>
    <xf numFmtId="0" fontId="11" fillId="0" borderId="0" applyProtection="0"/>
    <xf numFmtId="0" fontId="13" fillId="0" borderId="0" applyProtection="0"/>
    <xf numFmtId="0" fontId="3" fillId="0" borderId="0" applyProtection="0"/>
    <xf numFmtId="0" fontId="3" fillId="0" borderId="0" applyProtection="0"/>
    <xf numFmtId="0" fontId="178" fillId="0" borderId="0" applyNumberFormat="0" applyFill="0" applyBorder="0" applyAlignment="0" applyProtection="0">
      <alignment vertical="center"/>
    </xf>
    <xf numFmtId="0" fontId="118" fillId="0" borderId="23">
      <alignment horizontal="center"/>
    </xf>
    <xf numFmtId="0" fontId="118" fillId="0" borderId="0">
      <alignment horizontal="center"/>
    </xf>
    <xf numFmtId="5" fontId="36" fillId="28" borderId="1" applyNumberFormat="0" applyAlignment="0">
      <alignment horizontal="left" vertical="top"/>
    </xf>
    <xf numFmtId="174" fontId="36" fillId="28" borderId="1" applyNumberFormat="0" applyAlignment="0">
      <alignment horizontal="left" vertical="top"/>
    </xf>
    <xf numFmtId="0" fontId="2" fillId="0" borderId="0"/>
    <xf numFmtId="239" fontId="119" fillId="0" borderId="0" applyFont="0" applyFill="0" applyBorder="0" applyAlignment="0" applyProtection="0">
      <alignment horizontal="center" vertical="center"/>
    </xf>
    <xf numFmtId="49" fontId="120" fillId="0" borderId="1">
      <alignment vertical="center"/>
    </xf>
    <xf numFmtId="0" fontId="7" fillId="0" borderId="0"/>
    <xf numFmtId="0" fontId="248" fillId="0" borderId="0" applyNumberFormat="0" applyFill="0" applyBorder="0" applyAlignment="0" applyProtection="0">
      <alignment vertical="top"/>
      <protection locked="0"/>
    </xf>
    <xf numFmtId="167" fontId="6" fillId="0" borderId="0" applyFont="0" applyFill="0" applyBorder="0" applyAlignment="0" applyProtection="0"/>
    <xf numFmtId="38" fontId="59"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0" fontId="121" fillId="0" borderId="0"/>
    <xf numFmtId="240" fontId="122"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 fillId="0" borderId="0"/>
    <xf numFmtId="0" fontId="14" fillId="0" borderId="0"/>
    <xf numFmtId="10" fontId="10" fillId="29" borderId="1" applyNumberFormat="0" applyBorder="0" applyAlignment="0" applyProtection="0"/>
    <xf numFmtId="10" fontId="10" fillId="29" borderId="1" applyNumberFormat="0" applyBorder="0" applyAlignment="0" applyProtection="0"/>
    <xf numFmtId="0" fontId="14" fillId="0" borderId="0"/>
    <xf numFmtId="0" fontId="14" fillId="0" borderId="0"/>
    <xf numFmtId="0" fontId="96" fillId="9" borderId="7" applyNumberFormat="0" applyAlignment="0" applyProtection="0"/>
    <xf numFmtId="0" fontId="249" fillId="72" borderId="50" applyNumberFormat="0" applyAlignment="0" applyProtection="0"/>
    <xf numFmtId="0" fontId="96" fillId="9" borderId="7"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 fontId="123" fillId="0" borderId="24" applyBorder="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167" fontId="6" fillId="0" borderId="0" applyFont="0" applyFill="0" applyBorder="0" applyAlignment="0" applyProtection="0"/>
    <xf numFmtId="0" fontId="6" fillId="0" borderId="0"/>
    <xf numFmtId="0" fontId="26" fillId="0" borderId="25">
      <alignment horizontal="centerContinuous"/>
    </xf>
    <xf numFmtId="0" fontId="127" fillId="23" borderId="8" applyNumberFormat="0" applyAlignment="0" applyProtection="0"/>
    <xf numFmtId="193" fontId="6" fillId="30" borderId="18">
      <alignment vertical="top" wrapText="1"/>
    </xf>
    <xf numFmtId="0" fontId="59" fillId="0" borderId="0"/>
    <xf numFmtId="0" fontId="7" fillId="0" borderId="0" applyNumberFormat="0" applyFont="0" applyFill="0" applyBorder="0" applyProtection="0">
      <alignment horizontal="left" vertical="center"/>
    </xf>
    <xf numFmtId="222" fontId="4" fillId="0" borderId="0" applyFill="0" applyBorder="0" applyAlignment="0"/>
    <xf numFmtId="219" fontId="88" fillId="0" borderId="0" applyFill="0" applyBorder="0" applyAlignment="0"/>
    <xf numFmtId="222" fontId="4" fillId="0" borderId="0" applyFill="0" applyBorder="0" applyAlignment="0"/>
    <xf numFmtId="223" fontId="6" fillId="0" borderId="0" applyFill="0" applyBorder="0" applyAlignment="0"/>
    <xf numFmtId="219" fontId="88" fillId="0" borderId="0" applyFill="0" applyBorder="0" applyAlignment="0"/>
    <xf numFmtId="0" fontId="133" fillId="0" borderId="26" applyNumberFormat="0" applyFill="0" applyAlignment="0" applyProtection="0"/>
    <xf numFmtId="0" fontId="250" fillId="0" borderId="55" applyNumberFormat="0" applyFill="0" applyAlignment="0" applyProtection="0"/>
    <xf numFmtId="3" fontId="34" fillId="0" borderId="27" applyNumberFormat="0" applyAlignment="0">
      <alignment horizontal="center" vertical="center"/>
    </xf>
    <xf numFmtId="3" fontId="35" fillId="0" borderId="27" applyNumberFormat="0" applyAlignment="0">
      <alignment horizontal="center" vertical="center"/>
    </xf>
    <xf numFmtId="3" fontId="36" fillId="0" borderId="27" applyNumberFormat="0" applyAlignment="0">
      <alignment horizontal="center" vertical="center"/>
    </xf>
    <xf numFmtId="0" fontId="80" fillId="0" borderId="0" applyFont="0" applyFill="0" applyBorder="0" applyProtection="0">
      <alignment horizontal="center" vertical="center"/>
    </xf>
    <xf numFmtId="181" fontId="128" fillId="0" borderId="28" applyNumberFormat="0" applyFont="0" applyFill="0" applyBorder="0">
      <alignment horizontal="center"/>
    </xf>
    <xf numFmtId="38" fontId="59" fillId="0" borderId="0" applyFont="0" applyFill="0" applyBorder="0" applyAlignment="0" applyProtection="0"/>
    <xf numFmtId="4" fontId="88" fillId="0" borderId="0" applyFont="0" applyFill="0" applyBorder="0" applyAlignment="0" applyProtection="0"/>
    <xf numFmtId="38" fontId="59" fillId="0" borderId="0" applyFont="0" applyFill="0" applyBorder="0" applyAlignment="0" applyProtection="0"/>
    <xf numFmtId="40" fontId="59"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0" fontId="7" fillId="0" borderId="0"/>
    <xf numFmtId="0" fontId="129" fillId="0" borderId="23"/>
    <xf numFmtId="0" fontId="129" fillId="0" borderId="23"/>
    <xf numFmtId="197" fontId="79" fillId="0" borderId="28"/>
    <xf numFmtId="241" fontId="59" fillId="0" borderId="0" applyFont="0" applyFill="0" applyBorder="0" applyAlignment="0" applyProtection="0"/>
    <xf numFmtId="197" fontId="6" fillId="0" borderId="0" applyFont="0" applyFill="0" applyBorder="0" applyAlignment="0" applyProtection="0"/>
    <xf numFmtId="242" fontId="5" fillId="0" borderId="0" applyFont="0" applyFill="0" applyBorder="0" applyAlignment="0" applyProtection="0"/>
    <xf numFmtId="243" fontId="5" fillId="0" borderId="0" applyFont="0" applyFill="0" applyBorder="0" applyAlignment="0" applyProtection="0"/>
    <xf numFmtId="0" fontId="5" fillId="0" borderId="0"/>
    <xf numFmtId="0" fontId="4" fillId="0" borderId="0" applyNumberFormat="0" applyFont="0" applyFill="0" applyAlignment="0"/>
    <xf numFmtId="0" fontId="4" fillId="0" borderId="0" applyNumberFormat="0" applyFont="0" applyFill="0" applyAlignment="0"/>
    <xf numFmtId="0" fontId="170" fillId="31" borderId="0" applyNumberFormat="0" applyBorder="0" applyAlignment="0" applyProtection="0"/>
    <xf numFmtId="0" fontId="251" fillId="73" borderId="0" applyNumberFormat="0" applyBorder="0" applyAlignment="0" applyProtection="0"/>
    <xf numFmtId="0" fontId="252" fillId="73" borderId="0" applyNumberFormat="0" applyBorder="0" applyAlignment="0" applyProtection="0"/>
    <xf numFmtId="0" fontId="253" fillId="73" borderId="0" applyNumberFormat="0" applyBorder="0" applyAlignment="0" applyProtection="0"/>
    <xf numFmtId="0" fontId="17" fillId="0" borderId="1"/>
    <xf numFmtId="0" fontId="7" fillId="0" borderId="0"/>
    <xf numFmtId="0" fontId="7" fillId="0" borderId="0"/>
    <xf numFmtId="0" fontId="17" fillId="0" borderId="1"/>
    <xf numFmtId="0" fontId="27" fillId="0" borderId="15" applyNumberFormat="0" applyAlignment="0">
      <alignment horizontal="center"/>
    </xf>
    <xf numFmtId="0" fontId="78" fillId="18" borderId="0" applyNumberFormat="0" applyBorder="0" applyAlignment="0" applyProtection="0"/>
    <xf numFmtId="0" fontId="78" fillId="19" borderId="0" applyNumberFormat="0" applyBorder="0" applyAlignment="0" applyProtection="0"/>
    <xf numFmtId="0" fontId="78" fillId="20" borderId="0" applyNumberFormat="0" applyBorder="0" applyAlignment="0" applyProtection="0"/>
    <xf numFmtId="0" fontId="78" fillId="15" borderId="0" applyNumberFormat="0" applyBorder="0" applyAlignment="0" applyProtection="0"/>
    <xf numFmtId="0" fontId="78" fillId="16" borderId="0" applyNumberFormat="0" applyBorder="0" applyAlignment="0" applyProtection="0"/>
    <xf numFmtId="0" fontId="78" fillId="21" borderId="0" applyNumberFormat="0" applyBorder="0" applyAlignment="0" applyProtection="0"/>
    <xf numFmtId="37" fontId="15" fillId="0" borderId="0"/>
    <xf numFmtId="0" fontId="130" fillId="0" borderId="1" applyNumberFormat="0" applyFont="0" applyFill="0" applyBorder="0" applyAlignment="0">
      <alignment horizontal="center"/>
    </xf>
    <xf numFmtId="0" fontId="16" fillId="0" borderId="0"/>
    <xf numFmtId="263" fontId="193" fillId="0" borderId="0"/>
    <xf numFmtId="0" fontId="5" fillId="0" borderId="0"/>
    <xf numFmtId="276" fontId="17" fillId="0" borderId="0"/>
    <xf numFmtId="277" fontId="16" fillId="0" borderId="0"/>
    <xf numFmtId="263" fontId="210" fillId="0" borderId="0"/>
    <xf numFmtId="276" fontId="17" fillId="0" borderId="0"/>
    <xf numFmtId="0" fontId="63"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1" fillId="0" borderId="0"/>
    <xf numFmtId="0" fontId="2" fillId="0" borderId="0"/>
    <xf numFmtId="0" fontId="5" fillId="0" borderId="0"/>
    <xf numFmtId="0" fontId="196" fillId="0" borderId="0"/>
    <xf numFmtId="0" fontId="2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4" fillId="0" borderId="0"/>
    <xf numFmtId="0" fontId="254" fillId="0" borderId="0"/>
    <xf numFmtId="0" fontId="2" fillId="0" borderId="0"/>
    <xf numFmtId="0" fontId="255" fillId="0" borderId="0"/>
    <xf numFmtId="0" fontId="256" fillId="0" borderId="0"/>
    <xf numFmtId="0" fontId="254" fillId="0" borderId="0"/>
    <xf numFmtId="0" fontId="254" fillId="0" borderId="0"/>
    <xf numFmtId="0" fontId="254" fillId="0" borderId="0"/>
    <xf numFmtId="0" fontId="254" fillId="0" borderId="0"/>
    <xf numFmtId="0" fontId="2" fillId="0" borderId="0"/>
    <xf numFmtId="0" fontId="2" fillId="0" borderId="0"/>
    <xf numFmtId="0" fontId="2" fillId="0" borderId="0"/>
    <xf numFmtId="0" fontId="254" fillId="0" borderId="0"/>
    <xf numFmtId="0" fontId="2" fillId="0" borderId="0"/>
    <xf numFmtId="0" fontId="254" fillId="0" borderId="0"/>
    <xf numFmtId="0" fontId="254" fillId="0" borderId="0"/>
    <xf numFmtId="0" fontId="2" fillId="0" borderId="0"/>
    <xf numFmtId="0" fontId="254" fillId="0" borderId="0"/>
    <xf numFmtId="0" fontId="254" fillId="0" borderId="0"/>
    <xf numFmtId="0" fontId="2" fillId="0" borderId="0"/>
    <xf numFmtId="0" fontId="2" fillId="0" borderId="0"/>
    <xf numFmtId="0" fontId="2" fillId="0" borderId="0"/>
    <xf numFmtId="0" fontId="2" fillId="0" borderId="0"/>
    <xf numFmtId="0" fontId="79" fillId="0" borderId="0"/>
    <xf numFmtId="0" fontId="255" fillId="0" borderId="0"/>
    <xf numFmtId="0" fontId="83" fillId="0" borderId="0"/>
    <xf numFmtId="0" fontId="83" fillId="0" borderId="0"/>
    <xf numFmtId="0" fontId="83" fillId="0" borderId="0"/>
    <xf numFmtId="0" fontId="203"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79" fillId="0" borderId="0"/>
    <xf numFmtId="0" fontId="83" fillId="0" borderId="0"/>
    <xf numFmtId="0" fontId="83" fillId="0" borderId="0"/>
    <xf numFmtId="0" fontId="83" fillId="0" borderId="0"/>
    <xf numFmtId="0" fontId="8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79" fillId="0" borderId="0"/>
    <xf numFmtId="0" fontId="2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79" fillId="0" borderId="0"/>
    <xf numFmtId="0" fontId="79" fillId="0" borderId="0"/>
    <xf numFmtId="0" fontId="2" fillId="0" borderId="0"/>
    <xf numFmtId="0" fontId="2" fillId="0" borderId="0"/>
    <xf numFmtId="0" fontId="5" fillId="0" borderId="0"/>
    <xf numFmtId="0" fontId="254" fillId="0" borderId="0"/>
    <xf numFmtId="0" fontId="254" fillId="0" borderId="0"/>
    <xf numFmtId="0" fontId="2" fillId="0" borderId="0"/>
    <xf numFmtId="0" fontId="2" fillId="0" borderId="0"/>
    <xf numFmtId="0" fontId="2" fillId="0" borderId="0"/>
    <xf numFmtId="0" fontId="2" fillId="0" borderId="0"/>
    <xf numFmtId="0" fontId="2" fillId="0" borderId="0"/>
    <xf numFmtId="0" fontId="189"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235" fillId="0" borderId="0"/>
    <xf numFmtId="0" fontId="2" fillId="0" borderId="0"/>
    <xf numFmtId="0" fontId="2" fillId="0" borderId="0"/>
    <xf numFmtId="0" fontId="254" fillId="0" borderId="0"/>
    <xf numFmtId="0" fontId="254" fillId="0" borderId="0"/>
    <xf numFmtId="0" fontId="2" fillId="0" borderId="0"/>
    <xf numFmtId="0" fontId="28" fillId="0" borderId="0"/>
    <xf numFmtId="0" fontId="83" fillId="0" borderId="0"/>
    <xf numFmtId="0" fontId="192" fillId="0" borderId="0"/>
    <xf numFmtId="0" fontId="83" fillId="0" borderId="0"/>
    <xf numFmtId="0" fontId="192" fillId="0" borderId="0">
      <alignment vertical="top"/>
    </xf>
    <xf numFmtId="0" fontId="83" fillId="0" borderId="0"/>
    <xf numFmtId="0" fontId="192" fillId="0" borderId="0">
      <alignment vertical="top"/>
    </xf>
    <xf numFmtId="0" fontId="83" fillId="0" borderId="0"/>
    <xf numFmtId="0" fontId="192" fillId="0" borderId="0">
      <alignment vertical="top"/>
    </xf>
    <xf numFmtId="0" fontId="83" fillId="0" borderId="0"/>
    <xf numFmtId="0" fontId="192" fillId="0" borderId="0">
      <alignment vertical="top"/>
    </xf>
    <xf numFmtId="0" fontId="5" fillId="0" borderId="0"/>
    <xf numFmtId="0" fontId="192" fillId="0" borderId="0">
      <alignment vertical="top"/>
    </xf>
    <xf numFmtId="41" fontId="90" fillId="0" borderId="0"/>
    <xf numFmtId="0" fontId="192" fillId="0" borderId="0">
      <alignment vertical="top"/>
    </xf>
    <xf numFmtId="167" fontId="90" fillId="0" borderId="0"/>
    <xf numFmtId="0" fontId="198" fillId="0" borderId="0"/>
    <xf numFmtId="0" fontId="192" fillId="0" borderId="0">
      <alignment vertical="top"/>
    </xf>
    <xf numFmtId="0" fontId="203" fillId="0" borderId="0"/>
    <xf numFmtId="0" fontId="192" fillId="0" borderId="0">
      <alignment vertical="top"/>
    </xf>
    <xf numFmtId="0" fontId="192" fillId="0" borderId="0">
      <alignment vertical="top"/>
    </xf>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254" fillId="0" borderId="0"/>
    <xf numFmtId="0" fontId="254" fillId="0" borderId="0"/>
    <xf numFmtId="0" fontId="90" fillId="0" borderId="0" applyAlignment="0">
      <alignment vertical="top" wrapText="1"/>
      <protection locked="0"/>
    </xf>
    <xf numFmtId="0" fontId="5" fillId="0" borderId="0"/>
    <xf numFmtId="0" fontId="79" fillId="0" borderId="0"/>
    <xf numFmtId="0" fontId="2"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2" fillId="0" borderId="0"/>
    <xf numFmtId="0" fontId="1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83" fillId="0" borderId="0"/>
    <xf numFmtId="0" fontId="192" fillId="0" borderId="0"/>
    <xf numFmtId="0" fontId="254" fillId="0" borderId="0"/>
    <xf numFmtId="0" fontId="254" fillId="0" borderId="0"/>
    <xf numFmtId="0" fontId="254" fillId="0" borderId="0"/>
    <xf numFmtId="0" fontId="83" fillId="0" borderId="0"/>
    <xf numFmtId="0" fontId="6" fillId="0" borderId="0"/>
    <xf numFmtId="0" fontId="83" fillId="0" borderId="0"/>
    <xf numFmtId="0" fontId="6" fillId="0" borderId="0"/>
    <xf numFmtId="0" fontId="83" fillId="0" borderId="0"/>
    <xf numFmtId="0" fontId="6" fillId="0" borderId="0"/>
    <xf numFmtId="0" fontId="83" fillId="0" borderId="0"/>
    <xf numFmtId="0" fontId="6" fillId="0" borderId="0"/>
    <xf numFmtId="0" fontId="83" fillId="0" borderId="0"/>
    <xf numFmtId="0" fontId="6" fillId="0" borderId="0"/>
    <xf numFmtId="0" fontId="254" fillId="0" borderId="0"/>
    <xf numFmtId="0" fontId="6" fillId="0" borderId="0"/>
    <xf numFmtId="0" fontId="254" fillId="0" borderId="0"/>
    <xf numFmtId="0" fontId="192" fillId="0" borderId="0">
      <alignment vertical="top"/>
    </xf>
    <xf numFmtId="0" fontId="192" fillId="0" borderId="0">
      <alignment vertical="top"/>
    </xf>
    <xf numFmtId="0" fontId="192" fillId="0" borderId="0">
      <alignment vertical="top"/>
    </xf>
    <xf numFmtId="0" fontId="2" fillId="0" borderId="0"/>
    <xf numFmtId="0" fontId="254" fillId="0" borderId="0"/>
    <xf numFmtId="0" fontId="254" fillId="0" borderId="0"/>
    <xf numFmtId="0" fontId="28" fillId="0" borderId="0"/>
    <xf numFmtId="0" fontId="28" fillId="0" borderId="0"/>
    <xf numFmtId="0" fontId="254" fillId="0" borderId="0"/>
    <xf numFmtId="0" fontId="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 fillId="0" borderId="0"/>
    <xf numFmtId="0" fontId="235" fillId="0" borderId="0"/>
    <xf numFmtId="0" fontId="5" fillId="0" borderId="0"/>
    <xf numFmtId="0" fontId="2"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 fillId="0" borderId="0"/>
    <xf numFmtId="0" fontId="254"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6" fillId="0" borderId="0"/>
    <xf numFmtId="0" fontId="198" fillId="0" borderId="0"/>
    <xf numFmtId="0" fontId="20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 fillId="0" borderId="0"/>
    <xf numFmtId="0" fontId="83" fillId="0" borderId="0"/>
    <xf numFmtId="0" fontId="254" fillId="0" borderId="0"/>
    <xf numFmtId="0" fontId="254" fillId="0" borderId="0"/>
    <xf numFmtId="0" fontId="83" fillId="0" borderId="0"/>
    <xf numFmtId="0" fontId="254" fillId="0" borderId="0"/>
    <xf numFmtId="0" fontId="254" fillId="0" borderId="0"/>
    <xf numFmtId="0" fontId="131" fillId="0" borderId="0"/>
    <xf numFmtId="0" fontId="2" fillId="0" borderId="0"/>
    <xf numFmtId="0" fontId="2" fillId="0" borderId="0"/>
    <xf numFmtId="0" fontId="5" fillId="0" borderId="0"/>
    <xf numFmtId="0" fontId="255" fillId="0" borderId="0"/>
    <xf numFmtId="0" fontId="2" fillId="0" borderId="0"/>
    <xf numFmtId="0" fontId="256" fillId="0" borderId="0"/>
    <xf numFmtId="0" fontId="256" fillId="0" borderId="0"/>
    <xf numFmtId="0" fontId="256" fillId="0" borderId="0"/>
    <xf numFmtId="0" fontId="256" fillId="0" borderId="0"/>
    <xf numFmtId="0" fontId="195" fillId="0" borderId="0"/>
    <xf numFmtId="0" fontId="2" fillId="0" borderId="0"/>
    <xf numFmtId="0" fontId="189" fillId="0" borderId="0"/>
    <xf numFmtId="0" fontId="2" fillId="0" borderId="0"/>
    <xf numFmtId="0" fontId="2" fillId="0" borderId="0"/>
    <xf numFmtId="0" fontId="2" fillId="0" borderId="0"/>
    <xf numFmtId="0" fontId="2" fillId="0" borderId="0"/>
    <xf numFmtId="0" fontId="83" fillId="0" borderId="0"/>
    <xf numFmtId="0" fontId="83" fillId="0" borderId="0"/>
    <xf numFmtId="0" fontId="83" fillId="0" borderId="0"/>
    <xf numFmtId="0" fontId="83" fillId="0" borderId="0"/>
    <xf numFmtId="0" fontId="83" fillId="0" borderId="0"/>
    <xf numFmtId="0" fontId="5" fillId="0" borderId="0"/>
    <xf numFmtId="0" fontId="257" fillId="0" borderId="0"/>
    <xf numFmtId="0" fontId="6" fillId="0" borderId="0"/>
    <xf numFmtId="0" fontId="5" fillId="0" borderId="0"/>
    <xf numFmtId="0" fontId="79" fillId="0" borderId="0"/>
    <xf numFmtId="0" fontId="2" fillId="0" borderId="0"/>
    <xf numFmtId="0" fontId="2" fillId="0" borderId="0"/>
    <xf numFmtId="0" fontId="254" fillId="0" borderId="0"/>
    <xf numFmtId="0" fontId="254" fillId="0" borderId="0"/>
    <xf numFmtId="0" fontId="254" fillId="0" borderId="0"/>
    <xf numFmtId="0" fontId="79" fillId="0" borderId="0"/>
    <xf numFmtId="0" fontId="6" fillId="0" borderId="0"/>
    <xf numFmtId="0" fontId="83" fillId="0" borderId="0"/>
    <xf numFmtId="0" fontId="83" fillId="0" borderId="0"/>
    <xf numFmtId="0" fontId="83" fillId="0" borderId="0"/>
    <xf numFmtId="0" fontId="8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5" fillId="0" borderId="0"/>
    <xf numFmtId="0" fontId="2" fillId="0" borderId="0"/>
    <xf numFmtId="0" fontId="2" fillId="0" borderId="0"/>
    <xf numFmtId="0" fontId="235" fillId="0" borderId="0"/>
    <xf numFmtId="0" fontId="192" fillId="0" borderId="0"/>
    <xf numFmtId="0" fontId="5" fillId="0" borderId="0"/>
    <xf numFmtId="0" fontId="6" fillId="0" borderId="0"/>
    <xf numFmtId="0" fontId="257" fillId="0" borderId="0"/>
    <xf numFmtId="0" fontId="235" fillId="0" borderId="0"/>
    <xf numFmtId="0" fontId="254" fillId="0" borderId="0"/>
    <xf numFmtId="0" fontId="83" fillId="0" borderId="0"/>
    <xf numFmtId="0" fontId="254" fillId="0" borderId="0"/>
    <xf numFmtId="0" fontId="83"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254" fillId="0" borderId="0"/>
    <xf numFmtId="0" fontId="83" fillId="0" borderId="0"/>
    <xf numFmtId="0" fontId="254" fillId="0" borderId="0"/>
    <xf numFmtId="0" fontId="83"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2"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2"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 fillId="0" borderId="0"/>
    <xf numFmtId="0" fontId="2" fillId="0" borderId="0"/>
    <xf numFmtId="0" fontId="235" fillId="0" borderId="0"/>
    <xf numFmtId="0" fontId="254" fillId="0" borderId="0"/>
    <xf numFmtId="0" fontId="235" fillId="0" borderId="0"/>
    <xf numFmtId="0" fontId="254" fillId="0" borderId="0"/>
    <xf numFmtId="0" fontId="254" fillId="0" borderId="0"/>
    <xf numFmtId="0" fontId="254" fillId="0" borderId="0"/>
    <xf numFmtId="0" fontId="235" fillId="0" borderId="0"/>
    <xf numFmtId="0" fontId="254" fillId="0" borderId="0"/>
    <xf numFmtId="0" fontId="254" fillId="0" borderId="0"/>
    <xf numFmtId="0" fontId="2" fillId="0" borderId="0"/>
    <xf numFmtId="0" fontId="2" fillId="0" borderId="0"/>
    <xf numFmtId="0" fontId="2" fillId="0" borderId="0"/>
    <xf numFmtId="0" fontId="2" fillId="0" borderId="0"/>
    <xf numFmtId="0" fontId="2" fillId="0" borderId="0"/>
    <xf numFmtId="0" fontId="2" fillId="0" borderId="0"/>
    <xf numFmtId="0" fontId="235" fillId="0" borderId="0"/>
    <xf numFmtId="0" fontId="204" fillId="0" borderId="0" applyAlignment="0">
      <alignment vertical="top" wrapText="1"/>
      <protection locked="0"/>
    </xf>
    <xf numFmtId="0" fontId="5" fillId="0" borderId="0"/>
    <xf numFmtId="0" fontId="5" fillId="0" borderId="0"/>
    <xf numFmtId="0" fontId="235" fillId="0" borderId="0"/>
    <xf numFmtId="0" fontId="254" fillId="0" borderId="0"/>
    <xf numFmtId="0" fontId="254" fillId="0" borderId="0"/>
    <xf numFmtId="0" fontId="2" fillId="0" borderId="0"/>
    <xf numFmtId="0" fontId="254" fillId="0" borderId="0"/>
    <xf numFmtId="0" fontId="254" fillId="0" borderId="0"/>
    <xf numFmtId="0" fontId="254" fillId="0" borderId="0"/>
    <xf numFmtId="0" fontId="254" fillId="0" borderId="0"/>
    <xf numFmtId="0" fontId="254" fillId="0" borderId="0"/>
    <xf numFmtId="0" fontId="83" fillId="0" borderId="0"/>
    <xf numFmtId="0" fontId="83" fillId="0" borderId="0"/>
    <xf numFmtId="0" fontId="83" fillId="0" borderId="0"/>
    <xf numFmtId="41" fontId="90" fillId="0" borderId="0"/>
    <xf numFmtId="167" fontId="90"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5" fillId="0" borderId="0"/>
    <xf numFmtId="0" fontId="2" fillId="0" borderId="0"/>
    <xf numFmtId="0" fontId="255" fillId="0" borderId="0"/>
    <xf numFmtId="0" fontId="7" fillId="0" borderId="0"/>
    <xf numFmtId="0" fontId="254" fillId="0" borderId="0"/>
    <xf numFmtId="0" fontId="254" fillId="0" borderId="0"/>
    <xf numFmtId="0" fontId="254" fillId="0" borderId="0"/>
    <xf numFmtId="0" fontId="254" fillId="0" borderId="0"/>
    <xf numFmtId="0" fontId="254" fillId="0" borderId="0"/>
    <xf numFmtId="0" fontId="254" fillId="0" borderId="0"/>
    <xf numFmtId="41" fontId="90" fillId="0" borderId="0"/>
    <xf numFmtId="167" fontId="90" fillId="0" borderId="0"/>
    <xf numFmtId="0" fontId="205" fillId="0" borderId="0"/>
    <xf numFmtId="0" fontId="5" fillId="0" borderId="0"/>
    <xf numFmtId="0" fontId="3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1" fillId="0" borderId="0"/>
    <xf numFmtId="0" fontId="194" fillId="0" borderId="0" applyNumberFormat="0" applyFill="0" applyBorder="0" applyProtection="0">
      <alignment vertical="top"/>
    </xf>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5" fillId="0" borderId="0"/>
    <xf numFmtId="0" fontId="2" fillId="0" borderId="0"/>
    <xf numFmtId="0" fontId="6" fillId="0" borderId="0"/>
    <xf numFmtId="0" fontId="83" fillId="0" borderId="0"/>
    <xf numFmtId="0" fontId="83" fillId="0" borderId="0"/>
    <xf numFmtId="0" fontId="83" fillId="0" borderId="0"/>
    <xf numFmtId="0" fontId="83" fillId="0" borderId="0"/>
    <xf numFmtId="41" fontId="90" fillId="0" borderId="0"/>
    <xf numFmtId="167" fontId="90" fillId="0" borderId="0"/>
    <xf numFmtId="0" fontId="236" fillId="0" borderId="0"/>
    <xf numFmtId="0" fontId="258" fillId="0" borderId="0"/>
    <xf numFmtId="0" fontId="192" fillId="0" borderId="0"/>
    <xf numFmtId="0" fontId="254" fillId="0" borderId="0"/>
    <xf numFmtId="0" fontId="254" fillId="0" borderId="0"/>
    <xf numFmtId="0" fontId="17" fillId="0" borderId="0"/>
    <xf numFmtId="0" fontId="254" fillId="0" borderId="0"/>
    <xf numFmtId="0" fontId="2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5" fillId="0" borderId="0"/>
    <xf numFmtId="0" fontId="254" fillId="0" borderId="0"/>
    <xf numFmtId="0" fontId="254" fillId="0" borderId="0"/>
    <xf numFmtId="0" fontId="254" fillId="0" borderId="0"/>
    <xf numFmtId="0" fontId="2" fillId="0" borderId="0"/>
    <xf numFmtId="0" fontId="2"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5" fillId="0" borderId="0"/>
    <xf numFmtId="0" fontId="254" fillId="0" borderId="0"/>
    <xf numFmtId="0" fontId="254" fillId="0" borderId="0"/>
    <xf numFmtId="0" fontId="28" fillId="0" borderId="0"/>
    <xf numFmtId="0" fontId="258" fillId="0" borderId="0"/>
    <xf numFmtId="0" fontId="28"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7"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5" fillId="0" borderId="0"/>
    <xf numFmtId="0" fontId="254" fillId="0" borderId="0"/>
    <xf numFmtId="0" fontId="254" fillId="0" borderId="0"/>
    <xf numFmtId="0" fontId="254" fillId="0" borderId="0"/>
    <xf numFmtId="0" fontId="254" fillId="0" borderId="0"/>
    <xf numFmtId="0" fontId="2" fillId="0" borderId="0"/>
    <xf numFmtId="0" fontId="236" fillId="0" borderId="0"/>
    <xf numFmtId="0" fontId="2" fillId="0" borderId="0"/>
    <xf numFmtId="0" fontId="254" fillId="0" borderId="0"/>
    <xf numFmtId="0" fontId="254" fillId="0" borderId="0"/>
    <xf numFmtId="0" fontId="83" fillId="0" borderId="0"/>
    <xf numFmtId="0" fontId="254" fillId="0" borderId="0"/>
    <xf numFmtId="0" fontId="254" fillId="0" borderId="0"/>
    <xf numFmtId="0" fontId="83" fillId="0" borderId="0"/>
    <xf numFmtId="0" fontId="192" fillId="0" borderId="0">
      <alignment vertical="top"/>
    </xf>
    <xf numFmtId="0" fontId="83" fillId="0" borderId="0"/>
    <xf numFmtId="0" fontId="83" fillId="0" borderId="0"/>
    <xf numFmtId="0" fontId="83" fillId="0" borderId="0"/>
    <xf numFmtId="0" fontId="83" fillId="0" borderId="0"/>
    <xf numFmtId="0" fontId="2"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4" fillId="0" borderId="0"/>
    <xf numFmtId="0" fontId="255" fillId="0" borderId="0"/>
    <xf numFmtId="0" fontId="254" fillId="0" borderId="0"/>
    <xf numFmtId="0" fontId="254" fillId="0" borderId="0"/>
    <xf numFmtId="0" fontId="254" fillId="0" borderId="0"/>
    <xf numFmtId="0" fontId="254" fillId="0" borderId="0"/>
    <xf numFmtId="0" fontId="2" fillId="0" borderId="0"/>
    <xf numFmtId="0" fontId="2" fillId="0" borderId="0"/>
    <xf numFmtId="0" fontId="2" fillId="0" borderId="0"/>
    <xf numFmtId="202" fontId="45" fillId="0" borderId="0">
      <protection locked="0"/>
    </xf>
    <xf numFmtId="0" fontId="6" fillId="0" borderId="0"/>
    <xf numFmtId="0" fontId="66" fillId="0" borderId="0" applyFont="0"/>
    <xf numFmtId="0" fontId="88" fillId="32" borderId="0"/>
    <xf numFmtId="0" fontId="103" fillId="0" borderId="0"/>
    <xf numFmtId="0" fontId="5" fillId="24" borderId="17" applyNumberFormat="0" applyFont="0" applyAlignment="0" applyProtection="0"/>
    <xf numFmtId="0" fontId="206" fillId="74" borderId="56" applyNumberFormat="0" applyFont="0" applyAlignment="0" applyProtection="0"/>
    <xf numFmtId="0" fontId="5" fillId="24" borderId="17" applyNumberFormat="0" applyFont="0" applyAlignment="0" applyProtection="0"/>
    <xf numFmtId="244" fontId="132" fillId="0" borderId="0" applyFont="0" applyFill="0" applyBorder="0" applyProtection="0">
      <alignment vertical="top" wrapText="1"/>
    </xf>
    <xf numFmtId="0" fontId="133" fillId="0" borderId="26" applyNumberFormat="0" applyFill="0" applyAlignment="0" applyProtection="0"/>
    <xf numFmtId="0" fontId="27" fillId="0" borderId="0"/>
    <xf numFmtId="169" fontId="64" fillId="0" borderId="0" applyFont="0" applyFill="0" applyBorder="0" applyAlignment="0" applyProtection="0"/>
    <xf numFmtId="167" fontId="64" fillId="0" borderId="0" applyFon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7" fillId="0" borderId="0" applyNumberFormat="0" applyFill="0" applyBorder="0" applyAlignment="0" applyProtection="0"/>
    <xf numFmtId="0" fontId="6" fillId="0" borderId="0" applyNumberFormat="0" applyFill="0" applyBorder="0" applyAlignment="0" applyProtection="0"/>
    <xf numFmtId="0" fontId="5" fillId="0" borderId="0" applyFont="0" applyFill="0" applyBorder="0" applyAlignment="0" applyProtection="0"/>
    <xf numFmtId="0" fontId="7" fillId="0" borderId="0"/>
    <xf numFmtId="0" fontId="95" fillId="22" borderId="11" applyNumberFormat="0" applyAlignment="0" applyProtection="0"/>
    <xf numFmtId="0" fontId="259" fillId="69" borderId="57" applyNumberFormat="0" applyAlignment="0" applyProtection="0"/>
    <xf numFmtId="0" fontId="95" fillId="22" borderId="11" applyNumberFormat="0" applyAlignment="0" applyProtection="0"/>
    <xf numFmtId="194" fontId="135" fillId="0" borderId="15" applyFont="0" applyBorder="0" applyAlignment="0"/>
    <xf numFmtId="41" fontId="5" fillId="0" borderId="0" applyFont="0" applyFill="0" applyBorder="0" applyAlignment="0" applyProtection="0"/>
    <xf numFmtId="178" fontId="5" fillId="0" borderId="0" applyFont="0" applyFill="0" applyBorder="0" applyAlignment="0" applyProtection="0"/>
    <xf numFmtId="167" fontId="5" fillId="0" borderId="0" applyFont="0" applyFill="0" applyBorder="0" applyAlignment="0" applyProtection="0"/>
    <xf numFmtId="14" fontId="26" fillId="0" borderId="0">
      <alignment horizontal="center" wrapText="1"/>
      <protection locked="0"/>
    </xf>
    <xf numFmtId="221" fontId="6" fillId="0" borderId="0" applyFont="0" applyFill="0" applyBorder="0" applyAlignment="0" applyProtection="0"/>
    <xf numFmtId="245" fontId="5" fillId="0" borderId="0" applyFont="0" applyFill="0" applyBorder="0" applyAlignment="0" applyProtection="0"/>
    <xf numFmtId="10" fontId="8"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221"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189" fillId="0" borderId="0" applyFont="0" applyFill="0" applyBorder="0" applyAlignment="0" applyProtection="0"/>
    <xf numFmtId="9" fontId="189"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09" fillId="0" borderId="0" applyFont="0" applyFill="0" applyBorder="0" applyAlignment="0" applyProtection="0"/>
    <xf numFmtId="9" fontId="28" fillId="0" borderId="0" applyFont="0" applyFill="0" applyBorder="0" applyAlignment="0" applyProtection="0"/>
    <xf numFmtId="9" fontId="209" fillId="0" borderId="0" applyFont="0" applyFill="0" applyBorder="0" applyAlignment="0" applyProtection="0"/>
    <xf numFmtId="9" fontId="28" fillId="0" borderId="0" applyFont="0" applyFill="0" applyBorder="0" applyAlignment="0" applyProtection="0"/>
    <xf numFmtId="9" fontId="209" fillId="0" borderId="0" applyFont="0" applyFill="0" applyBorder="0" applyAlignment="0" applyProtection="0"/>
    <xf numFmtId="9" fontId="28" fillId="0" borderId="0" applyFont="0" applyFill="0" applyBorder="0" applyAlignment="0" applyProtection="0"/>
    <xf numFmtId="9" fontId="221" fillId="0" borderId="0" applyFont="0" applyFill="0" applyBorder="0" applyAlignment="0" applyProtection="0"/>
    <xf numFmtId="9" fontId="28" fillId="0" borderId="0" applyFont="0" applyFill="0" applyBorder="0" applyAlignment="0" applyProtection="0"/>
    <xf numFmtId="9" fontId="59" fillId="0" borderId="29" applyNumberFormat="0" applyBorder="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9" fontId="2" fillId="0" borderId="0" applyFont="0" applyFill="0" applyBorder="0" applyAlignment="0" applyProtection="0"/>
    <xf numFmtId="0" fontId="7" fillId="0" borderId="0"/>
    <xf numFmtId="222" fontId="4" fillId="0" borderId="0" applyFill="0" applyBorder="0" applyAlignment="0"/>
    <xf numFmtId="219" fontId="88" fillId="0" borderId="0" applyFill="0" applyBorder="0" applyAlignment="0"/>
    <xf numFmtId="222" fontId="4" fillId="0" borderId="0" applyFill="0" applyBorder="0" applyAlignment="0"/>
    <xf numFmtId="223" fontId="6" fillId="0" borderId="0" applyFill="0" applyBorder="0" applyAlignment="0"/>
    <xf numFmtId="219" fontId="88" fillId="0" borderId="0" applyFill="0" applyBorder="0" applyAlignment="0"/>
    <xf numFmtId="0" fontId="136" fillId="0" borderId="0"/>
    <xf numFmtId="0" fontId="59" fillId="0" borderId="0" applyNumberFormat="0" applyFont="0" applyFill="0" applyBorder="0" applyAlignment="0" applyProtection="0">
      <alignment horizontal="left"/>
    </xf>
    <xf numFmtId="0" fontId="137" fillId="0" borderId="23">
      <alignment horizontal="center"/>
    </xf>
    <xf numFmtId="0" fontId="5" fillId="0" borderId="0"/>
    <xf numFmtId="0" fontId="2" fillId="0" borderId="0"/>
    <xf numFmtId="0" fontId="138" fillId="33" borderId="0" applyNumberFormat="0" applyFont="0" applyBorder="0" applyAlignment="0">
      <alignment horizontal="center"/>
    </xf>
    <xf numFmtId="14" fontId="139" fillId="0" borderId="0" applyNumberFormat="0" applyFill="0" applyBorder="0" applyAlignment="0" applyProtection="0">
      <alignment horizontal="left"/>
    </xf>
    <xf numFmtId="0" fontId="125" fillId="0" borderId="0" applyNumberFormat="0" applyFill="0" applyBorder="0" applyAlignment="0" applyProtection="0">
      <alignment vertical="top"/>
      <protection locked="0"/>
    </xf>
    <xf numFmtId="0" fontId="27" fillId="0" borderId="0"/>
    <xf numFmtId="0" fontId="2" fillId="0" borderId="0"/>
    <xf numFmtId="0" fontId="2" fillId="0" borderId="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0" fontId="6" fillId="0" borderId="0" applyNumberFormat="0" applyFill="0" applyBorder="0" applyAlignment="0" applyProtection="0"/>
    <xf numFmtId="4" fontId="140" fillId="34" borderId="30" applyNumberFormat="0" applyProtection="0">
      <alignment vertical="center"/>
    </xf>
    <xf numFmtId="4" fontId="141" fillId="34" borderId="30" applyNumberFormat="0" applyProtection="0">
      <alignment vertical="center"/>
    </xf>
    <xf numFmtId="4" fontId="142" fillId="34" borderId="30" applyNumberFormat="0" applyProtection="0">
      <alignment horizontal="left" vertical="center" indent="1"/>
    </xf>
    <xf numFmtId="4" fontId="142" fillId="35" borderId="0" applyNumberFormat="0" applyProtection="0">
      <alignment horizontal="left" vertical="center" indent="1"/>
    </xf>
    <xf numFmtId="4" fontId="142" fillId="36" borderId="30" applyNumberFormat="0" applyProtection="0">
      <alignment horizontal="right" vertical="center"/>
    </xf>
    <xf numFmtId="4" fontId="142" fillId="37" borderId="30" applyNumberFormat="0" applyProtection="0">
      <alignment horizontal="right" vertical="center"/>
    </xf>
    <xf numFmtId="4" fontId="142" fillId="38" borderId="30" applyNumberFormat="0" applyProtection="0">
      <alignment horizontal="right" vertical="center"/>
    </xf>
    <xf numFmtId="4" fontId="142" fillId="39" borderId="30" applyNumberFormat="0" applyProtection="0">
      <alignment horizontal="right" vertical="center"/>
    </xf>
    <xf numFmtId="4" fontId="142" fillId="40" borderId="30" applyNumberFormat="0" applyProtection="0">
      <alignment horizontal="right" vertical="center"/>
    </xf>
    <xf numFmtId="4" fontId="142" fillId="41" borderId="30" applyNumberFormat="0" applyProtection="0">
      <alignment horizontal="right" vertical="center"/>
    </xf>
    <xf numFmtId="4" fontId="142" fillId="42" borderId="30" applyNumberFormat="0" applyProtection="0">
      <alignment horizontal="right" vertical="center"/>
    </xf>
    <xf numFmtId="4" fontId="142" fillId="43" borderId="30" applyNumberFormat="0" applyProtection="0">
      <alignment horizontal="right" vertical="center"/>
    </xf>
    <xf numFmtId="4" fontId="142" fillId="44" borderId="30" applyNumberFormat="0" applyProtection="0">
      <alignment horizontal="right" vertical="center"/>
    </xf>
    <xf numFmtId="4" fontId="140" fillId="45" borderId="31" applyNumberFormat="0" applyProtection="0">
      <alignment horizontal="left" vertical="center" indent="1"/>
    </xf>
    <xf numFmtId="4" fontId="140" fillId="46" borderId="0" applyNumberFormat="0" applyProtection="0">
      <alignment horizontal="left" vertical="center" indent="1"/>
    </xf>
    <xf numFmtId="4" fontId="140" fillId="35" borderId="0" applyNumberFormat="0" applyProtection="0">
      <alignment horizontal="left" vertical="center" indent="1"/>
    </xf>
    <xf numFmtId="4" fontId="142" fillId="46" borderId="30" applyNumberFormat="0" applyProtection="0">
      <alignment horizontal="right" vertical="center"/>
    </xf>
    <xf numFmtId="4" fontId="61" fillId="46" borderId="0" applyNumberFormat="0" applyProtection="0">
      <alignment horizontal="left" vertical="center" indent="1"/>
    </xf>
    <xf numFmtId="4" fontId="61" fillId="35" borderId="0" applyNumberFormat="0" applyProtection="0">
      <alignment horizontal="left" vertical="center" indent="1"/>
    </xf>
    <xf numFmtId="4" fontId="142" fillId="26" borderId="30" applyNumberFormat="0" applyProtection="0">
      <alignment vertical="center"/>
    </xf>
    <xf numFmtId="4" fontId="143" fillId="26" borderId="30" applyNumberFormat="0" applyProtection="0">
      <alignment vertical="center"/>
    </xf>
    <xf numFmtId="4" fontId="140" fillId="46" borderId="32" applyNumberFormat="0" applyProtection="0">
      <alignment horizontal="left" vertical="center" indent="1"/>
    </xf>
    <xf numFmtId="4" fontId="142" fillId="26" borderId="30" applyNumberFormat="0" applyProtection="0">
      <alignment horizontal="right" vertical="center"/>
    </xf>
    <xf numFmtId="4" fontId="143" fillId="26" borderId="30" applyNumberFormat="0" applyProtection="0">
      <alignment horizontal="right" vertical="center"/>
    </xf>
    <xf numFmtId="4" fontId="140" fillId="46" borderId="30" applyNumberFormat="0" applyProtection="0">
      <alignment horizontal="left" vertical="center" indent="1"/>
    </xf>
    <xf numFmtId="4" fontId="144" fillId="28" borderId="32" applyNumberFormat="0" applyProtection="0">
      <alignment horizontal="left" vertical="center" indent="1"/>
    </xf>
    <xf numFmtId="4" fontId="145" fillId="26" borderId="30" applyNumberFormat="0" applyProtection="0">
      <alignment horizontal="right" vertical="center"/>
    </xf>
    <xf numFmtId="0" fontId="2" fillId="0" borderId="0">
      <alignment vertical="center"/>
    </xf>
    <xf numFmtId="246" fontId="146" fillId="0" borderId="0" applyFont="0" applyFill="0" applyBorder="0" applyAlignment="0" applyProtection="0"/>
    <xf numFmtId="0" fontId="138" fillId="1" borderId="21" applyNumberFormat="0" applyFont="0" applyAlignment="0">
      <alignment horizontal="center"/>
    </xf>
    <xf numFmtId="0" fontId="138" fillId="1" borderId="21" applyNumberFormat="0" applyFont="0" applyAlignment="0">
      <alignment horizontal="center"/>
    </xf>
    <xf numFmtId="3" fontId="45" fillId="0" borderId="0"/>
    <xf numFmtId="0" fontId="147" fillId="0" borderId="0" applyNumberFormat="0" applyFill="0" applyBorder="0" applyAlignment="0">
      <alignment horizontal="center"/>
    </xf>
    <xf numFmtId="0" fontId="5" fillId="0" borderId="0"/>
    <xf numFmtId="194" fontId="148" fillId="0" borderId="0" applyNumberFormat="0" applyBorder="0" applyAlignment="0">
      <alignment horizontal="centerContinuous"/>
    </xf>
    <xf numFmtId="0" fontId="27" fillId="0" borderId="0"/>
    <xf numFmtId="0" fontId="3" fillId="0" borderId="21">
      <alignment horizontal="left" vertical="center"/>
    </xf>
    <xf numFmtId="0" fontId="3" fillId="0" borderId="21">
      <alignment horizontal="left" vertical="center"/>
    </xf>
    <xf numFmtId="0" fontId="3" fillId="0" borderId="20" applyNumberFormat="0" applyAlignment="0" applyProtection="0">
      <alignment horizontal="left" vertical="center"/>
    </xf>
    <xf numFmtId="0" fontId="3" fillId="0" borderId="0" applyNumberFormat="0" applyFill="0" applyBorder="0" applyAlignment="0" applyProtection="0"/>
    <xf numFmtId="0" fontId="11" fillId="0" borderId="0" applyNumberFormat="0" applyFill="0" applyBorder="0" applyAlignment="0" applyProtection="0"/>
    <xf numFmtId="194" fontId="90" fillId="0" borderId="0" applyFont="0" applyFill="0" applyBorder="0" applyAlignment="0" applyProtection="0"/>
    <xf numFmtId="0" fontId="68" fillId="0" borderId="0"/>
    <xf numFmtId="0" fontId="149" fillId="0" borderId="0"/>
    <xf numFmtId="0" fontId="17" fillId="0" borderId="0"/>
    <xf numFmtId="0" fontId="17" fillId="0" borderId="0"/>
    <xf numFmtId="209" fontId="56" fillId="0" borderId="0" applyFont="0" applyFill="0" applyBorder="0" applyAlignment="0" applyProtection="0"/>
    <xf numFmtId="0" fontId="2" fillId="0" borderId="0"/>
    <xf numFmtId="42" fontId="56" fillId="0" borderId="0" applyFont="0" applyFill="0" applyBorder="0" applyAlignment="0" applyProtection="0"/>
    <xf numFmtId="177" fontId="56" fillId="0" borderId="0" applyFont="0" applyFill="0" applyBorder="0" applyAlignment="0" applyProtection="0"/>
    <xf numFmtId="0" fontId="5" fillId="0" borderId="4" applyNumberFormat="0" applyFont="0" applyFill="0" applyAlignment="0" applyProtection="0"/>
    <xf numFmtId="247" fontId="17" fillId="0" borderId="0" applyFont="0" applyFill="0" applyBorder="0" applyAlignment="0" applyProtection="0"/>
    <xf numFmtId="41" fontId="56" fillId="0" borderId="0" applyFont="0" applyFill="0" applyBorder="0" applyAlignment="0" applyProtection="0"/>
    <xf numFmtId="178" fontId="56" fillId="0" borderId="0" applyFont="0" applyFill="0" applyBorder="0" applyAlignment="0" applyProtection="0"/>
    <xf numFmtId="167"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0" fontId="27" fillId="0" borderId="0"/>
    <xf numFmtId="247" fontId="17" fillId="0" borderId="0" applyFont="0" applyFill="0" applyBorder="0" applyAlignment="0" applyProtection="0"/>
    <xf numFmtId="0" fontId="6" fillId="0" borderId="0"/>
    <xf numFmtId="42" fontId="56" fillId="0" borderId="0" applyFont="0" applyFill="0" applyBorder="0" applyAlignment="0" applyProtection="0"/>
    <xf numFmtId="177" fontId="56" fillId="0" borderId="0" applyFon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0" fontId="27" fillId="0" borderId="0"/>
    <xf numFmtId="247" fontId="17"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208" fontId="56" fillId="0" borderId="0" applyFont="0" applyFill="0" applyBorder="0" applyAlignment="0" applyProtection="0"/>
    <xf numFmtId="267" fontId="56" fillId="0" borderId="0" applyFont="0" applyFill="0" applyBorder="0" applyAlignment="0" applyProtection="0"/>
    <xf numFmtId="186" fontId="45" fillId="0" borderId="0" applyFont="0" applyFill="0" applyBorder="0" applyAlignment="0" applyProtection="0"/>
    <xf numFmtId="186" fontId="56" fillId="0" borderId="0" applyFont="0" applyFill="0" applyBorder="0" applyAlignment="0" applyProtection="0"/>
    <xf numFmtId="42" fontId="56" fillId="0" borderId="0" applyFont="0" applyFill="0" applyBorder="0" applyAlignment="0" applyProtection="0"/>
    <xf numFmtId="177" fontId="56" fillId="0" borderId="0" applyFont="0" applyFill="0" applyBorder="0" applyAlignment="0" applyProtection="0"/>
    <xf numFmtId="0" fontId="27" fillId="0" borderId="0"/>
    <xf numFmtId="247" fontId="17" fillId="0" borderId="0" applyFont="0" applyFill="0" applyBorder="0" applyAlignment="0" applyProtection="0"/>
    <xf numFmtId="187" fontId="5" fillId="0" borderId="0" applyFont="0" applyFill="0" applyBorder="0" applyAlignment="0" applyProtection="0"/>
    <xf numFmtId="248" fontId="27" fillId="0" borderId="0" applyFont="0" applyFill="0" applyBorder="0" applyAlignment="0" applyProtection="0"/>
    <xf numFmtId="272" fontId="27" fillId="0" borderId="0" applyFont="0" applyFill="0" applyBorder="0" applyAlignment="0" applyProtection="0"/>
    <xf numFmtId="249" fontId="27" fillId="0" borderId="0" applyFont="0" applyFill="0" applyBorder="0" applyAlignment="0" applyProtection="0"/>
    <xf numFmtId="273" fontId="27"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14" fontId="150" fillId="0" borderId="0"/>
    <xf numFmtId="0" fontId="151" fillId="0" borderId="0"/>
    <xf numFmtId="0" fontId="129" fillId="0" borderId="0"/>
    <xf numFmtId="0" fontId="129" fillId="0" borderId="0"/>
    <xf numFmtId="40" fontId="152" fillId="0" borderId="0" applyBorder="0">
      <alignment horizontal="right"/>
    </xf>
    <xf numFmtId="0" fontId="153" fillId="0" borderId="0"/>
    <xf numFmtId="185" fontId="17" fillId="0" borderId="24">
      <alignment horizontal="right" vertical="center"/>
    </xf>
    <xf numFmtId="185" fontId="17" fillId="0" borderId="24">
      <alignment horizontal="right" vertical="center"/>
    </xf>
    <xf numFmtId="166" fontId="154" fillId="0" borderId="24">
      <alignment horizontal="right" vertical="center"/>
    </xf>
    <xf numFmtId="166" fontId="154"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68" fontId="45" fillId="0" borderId="24">
      <alignment horizontal="right" vertical="center"/>
    </xf>
    <xf numFmtId="168" fontId="45"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85" fontId="17" fillId="0" borderId="24">
      <alignment horizontal="right" vertical="center"/>
    </xf>
    <xf numFmtId="250" fontId="56" fillId="0" borderId="24">
      <alignment horizontal="right" vertical="center"/>
    </xf>
    <xf numFmtId="185" fontId="17" fillId="0" borderId="24">
      <alignment horizontal="right" vertical="center"/>
    </xf>
    <xf numFmtId="185" fontId="17" fillId="0" borderId="24">
      <alignment horizontal="right" vertical="center"/>
    </xf>
    <xf numFmtId="250" fontId="5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1" fontId="6" fillId="0" borderId="24">
      <alignment horizontal="right" vertical="center"/>
    </xf>
    <xf numFmtId="252" fontId="6" fillId="0" borderId="24">
      <alignment horizontal="right" vertical="center"/>
    </xf>
    <xf numFmtId="164" fontId="79" fillId="0" borderId="24">
      <alignment horizontal="right" vertical="center"/>
    </xf>
    <xf numFmtId="164" fontId="79" fillId="0" borderId="24">
      <alignment horizontal="right" vertical="center"/>
    </xf>
    <xf numFmtId="252" fontId="6" fillId="0" borderId="24">
      <alignment horizontal="right" vertical="center"/>
    </xf>
    <xf numFmtId="251" fontId="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3" fontId="90" fillId="0" borderId="24">
      <alignment horizontal="right" vertical="center"/>
    </xf>
    <xf numFmtId="253" fontId="90" fillId="0" borderId="24">
      <alignment horizontal="right" vertical="center"/>
    </xf>
    <xf numFmtId="164" fontId="79" fillId="0" borderId="24">
      <alignment horizontal="right" vertical="center"/>
    </xf>
    <xf numFmtId="164" fontId="79" fillId="0" borderId="24">
      <alignment horizontal="right" vertical="center"/>
    </xf>
    <xf numFmtId="251" fontId="6" fillId="0" borderId="24">
      <alignment horizontal="right" vertical="center"/>
    </xf>
    <xf numFmtId="251" fontId="6" fillId="0" borderId="24">
      <alignment horizontal="right" vertical="center"/>
    </xf>
    <xf numFmtId="253" fontId="90" fillId="0" borderId="24">
      <alignment horizontal="right" vertical="center"/>
    </xf>
    <xf numFmtId="185" fontId="17" fillId="0" borderId="24">
      <alignment horizontal="right" vertical="center"/>
    </xf>
    <xf numFmtId="253" fontId="90"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252" fontId="5" fillId="0" borderId="24">
      <alignment horizontal="right" vertical="center"/>
    </xf>
    <xf numFmtId="251" fontId="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0" fontId="56"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255" fontId="155" fillId="2" borderId="33" applyFont="0" applyFill="0" applyBorder="0"/>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255" fontId="155" fillId="2" borderId="33" applyFont="0" applyFill="0" applyBorder="0"/>
    <xf numFmtId="251" fontId="6" fillId="0" borderId="24">
      <alignment horizontal="right" vertical="center"/>
    </xf>
    <xf numFmtId="252" fontId="6"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0" fontId="56" fillId="0" borderId="24">
      <alignment horizontal="right" vertical="center"/>
    </xf>
    <xf numFmtId="254" fontId="5" fillId="0" borderId="24">
      <alignment horizontal="right" vertical="center"/>
    </xf>
    <xf numFmtId="254" fontId="5" fillId="0" borderId="24">
      <alignment horizontal="right" vertical="center"/>
    </xf>
    <xf numFmtId="254" fontId="5" fillId="0" borderId="24">
      <alignment horizontal="right" vertical="center"/>
    </xf>
    <xf numFmtId="252" fontId="6" fillId="0" borderId="24">
      <alignment horizontal="right" vertical="center"/>
    </xf>
    <xf numFmtId="185" fontId="17"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71" fontId="6" fillId="0" borderId="24">
      <alignment horizontal="right" vertical="center"/>
    </xf>
    <xf numFmtId="266" fontId="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64" fontId="79" fillId="0" borderId="24">
      <alignment horizontal="right" vertical="center"/>
    </xf>
    <xf numFmtId="164" fontId="79" fillId="0" borderId="24">
      <alignment horizontal="right" vertical="center"/>
    </xf>
    <xf numFmtId="185" fontId="17"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0" fontId="5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1" fontId="6" fillId="0" borderId="24">
      <alignment horizontal="right" vertical="center"/>
    </xf>
    <xf numFmtId="251" fontId="6"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256" fontId="79"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64" fontId="79" fillId="0" borderId="24">
      <alignment horizontal="right" vertical="center"/>
    </xf>
    <xf numFmtId="185" fontId="17" fillId="0" borderId="24">
      <alignment horizontal="right" vertical="center"/>
    </xf>
    <xf numFmtId="185" fontId="17" fillId="0" borderId="24">
      <alignment horizontal="right" vertical="center"/>
    </xf>
    <xf numFmtId="185" fontId="17" fillId="0" borderId="24">
      <alignment horizontal="right" vertical="center"/>
    </xf>
    <xf numFmtId="255" fontId="155" fillId="2" borderId="33" applyFont="0" applyFill="0" applyBorder="0"/>
    <xf numFmtId="242" fontId="6" fillId="0" borderId="24">
      <alignment horizontal="right" vertical="center"/>
    </xf>
    <xf numFmtId="242" fontId="6" fillId="0" borderId="24">
      <alignment horizontal="right" vertical="center"/>
    </xf>
    <xf numFmtId="242" fontId="6" fillId="0" borderId="24">
      <alignment horizontal="right" vertical="center"/>
    </xf>
    <xf numFmtId="166" fontId="154" fillId="0" borderId="24">
      <alignment horizontal="right" vertical="center"/>
    </xf>
    <xf numFmtId="166" fontId="154" fillId="0" borderId="24">
      <alignment horizontal="right" vertical="center"/>
    </xf>
    <xf numFmtId="185" fontId="17" fillId="0" borderId="24">
      <alignment horizontal="right" vertical="center"/>
    </xf>
    <xf numFmtId="171" fontId="6" fillId="0" borderId="24">
      <alignment horizontal="right" vertical="center"/>
    </xf>
    <xf numFmtId="266" fontId="6" fillId="0" borderId="24">
      <alignment horizontal="right" vertical="center"/>
    </xf>
    <xf numFmtId="169" fontId="45" fillId="2" borderId="33" applyFont="0" applyFill="0" applyBorder="0"/>
    <xf numFmtId="169" fontId="45" fillId="2" borderId="33" applyFont="0" applyFill="0" applyBorder="0"/>
    <xf numFmtId="255" fontId="155" fillId="2" borderId="33" applyFont="0" applyFill="0" applyBorder="0"/>
    <xf numFmtId="196" fontId="5" fillId="2" borderId="33" applyFont="0" applyFill="0" applyBorder="0"/>
    <xf numFmtId="255" fontId="155" fillId="2" borderId="33" applyFont="0" applyFill="0" applyBorder="0"/>
    <xf numFmtId="257" fontId="156" fillId="0" borderId="24">
      <alignment horizontal="right" vertical="center"/>
    </xf>
    <xf numFmtId="49" fontId="61" fillId="0" borderId="0" applyFill="0" applyBorder="0" applyAlignment="0"/>
    <xf numFmtId="258" fontId="5" fillId="0" borderId="0" applyFill="0" applyBorder="0" applyAlignment="0"/>
    <xf numFmtId="183" fontId="5" fillId="0" borderId="0" applyFill="0" applyBorder="0" applyAlignment="0"/>
    <xf numFmtId="186" fontId="17" fillId="0" borderId="24">
      <alignment horizontal="center"/>
    </xf>
    <xf numFmtId="186" fontId="17" fillId="0" borderId="24">
      <alignment horizontal="center"/>
    </xf>
    <xf numFmtId="259" fontId="157" fillId="0" borderId="0" applyNumberFormat="0" applyFont="0" applyFill="0" applyBorder="0" applyAlignment="0">
      <alignment horizontal="centerContinuous"/>
    </xf>
    <xf numFmtId="0" fontId="6" fillId="0" borderId="34"/>
    <xf numFmtId="0" fontId="1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34" fillId="0" borderId="0" applyNumberFormat="0" applyFill="0" applyBorder="0" applyAlignment="0" applyProtection="0"/>
    <xf numFmtId="0" fontId="90" fillId="0" borderId="15" applyNumberFormat="0" applyBorder="0" applyAlignment="0"/>
    <xf numFmtId="0" fontId="158" fillId="0" borderId="28" applyNumberFormat="0" applyBorder="0" applyAlignment="0">
      <alignment horizontal="center"/>
    </xf>
    <xf numFmtId="3" fontId="159" fillId="0" borderId="19" applyNumberFormat="0" applyBorder="0" applyAlignment="0"/>
    <xf numFmtId="0" fontId="160" fillId="0" borderId="15">
      <alignment horizontal="center" vertical="center" wrapText="1"/>
    </xf>
    <xf numFmtId="0" fontId="44" fillId="0" borderId="0" applyNumberFormat="0" applyFill="0" applyBorder="0" applyAlignment="0" applyProtection="0"/>
    <xf numFmtId="0" fontId="161" fillId="0" borderId="0">
      <alignment horizontal="center"/>
    </xf>
    <xf numFmtId="40" fontId="30" fillId="0" borderId="0"/>
    <xf numFmtId="0" fontId="162" fillId="22" borderId="7" applyNumberFormat="0" applyAlignment="0" applyProtection="0"/>
    <xf numFmtId="0" fontId="162" fillId="22" borderId="7" applyNumberFormat="0" applyAlignment="0" applyProtection="0"/>
    <xf numFmtId="3" fontId="163" fillId="0" borderId="0" applyNumberFormat="0" applyFill="0" applyBorder="0" applyAlignment="0" applyProtection="0">
      <alignment horizontal="center" wrapText="1"/>
    </xf>
    <xf numFmtId="0" fontId="164" fillId="0" borderId="35" applyBorder="0" applyAlignment="0">
      <alignment horizontal="center" vertical="center"/>
    </xf>
    <xf numFmtId="0" fontId="165" fillId="0" borderId="0" applyNumberFormat="0" applyFill="0" applyBorder="0" applyAlignment="0" applyProtection="0">
      <alignment horizontal="centerContinuous"/>
    </xf>
    <xf numFmtId="0" fontId="114" fillId="0" borderId="36" applyNumberFormat="0" applyFill="0" applyBorder="0" applyAlignment="0" applyProtection="0">
      <alignment horizontal="center" vertical="center" wrapText="1"/>
    </xf>
    <xf numFmtId="0" fontId="44" fillId="0" borderId="0" applyNumberFormat="0" applyFill="0" applyBorder="0" applyAlignment="0" applyProtection="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6" fillId="0" borderId="37" applyNumberFormat="0" applyFill="0" applyAlignment="0" applyProtection="0"/>
    <xf numFmtId="3" fontId="37" fillId="0" borderId="27" applyNumberFormat="0" applyAlignment="0">
      <alignment horizontal="center" vertical="center"/>
    </xf>
    <xf numFmtId="3" fontId="38" fillId="0" borderId="15" applyNumberFormat="0" applyAlignment="0">
      <alignment horizontal="left" wrapText="1"/>
    </xf>
    <xf numFmtId="0" fontId="167" fillId="0" borderId="38" applyNumberFormat="0" applyBorder="0" applyAlignment="0">
      <alignment vertical="center"/>
    </xf>
    <xf numFmtId="0" fontId="168" fillId="6" borderId="0" applyNumberFormat="0" applyBorder="0" applyAlignment="0" applyProtection="0"/>
    <xf numFmtId="0" fontId="8" fillId="0" borderId="4" applyNumberFormat="0" applyFont="0" applyFill="0" applyAlignment="0" applyProtection="0"/>
    <xf numFmtId="0" fontId="5" fillId="0" borderId="4" applyNumberFormat="0" applyFont="0" applyFill="0" applyAlignment="0" applyProtection="0"/>
    <xf numFmtId="0" fontId="6" fillId="0" borderId="39" applyNumberFormat="0" applyFill="0" applyAlignment="0" applyProtection="0"/>
    <xf numFmtId="0" fontId="260" fillId="0" borderId="58" applyNumberFormat="0" applyFill="0" applyAlignment="0" applyProtection="0"/>
    <xf numFmtId="0" fontId="6" fillId="0" borderId="39" applyNumberFormat="0" applyFill="0" applyAlignment="0" applyProtection="0"/>
    <xf numFmtId="0" fontId="5" fillId="0" borderId="4" applyNumberFormat="0" applyFont="0" applyFill="0" applyAlignment="0" applyProtection="0"/>
    <xf numFmtId="0" fontId="6"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69" fillId="0" borderId="40" applyNumberFormat="0" applyAlignment="0">
      <alignment horizontal="center"/>
    </xf>
    <xf numFmtId="0" fontId="170" fillId="31" borderId="0" applyNumberFormat="0" applyBorder="0" applyAlignment="0" applyProtection="0"/>
    <xf numFmtId="0" fontId="171" fillId="0" borderId="41">
      <alignment horizontal="center"/>
    </xf>
    <xf numFmtId="167" fontId="5" fillId="0" borderId="0" applyFont="0" applyFill="0" applyBorder="0" applyAlignment="0" applyProtection="0"/>
    <xf numFmtId="260" fontId="5" fillId="0" borderId="0" applyFont="0" applyFill="0" applyBorder="0" applyAlignment="0" applyProtection="0"/>
    <xf numFmtId="0" fontId="59" fillId="0" borderId="0"/>
    <xf numFmtId="170" fontId="122" fillId="0" borderId="0" applyFont="0" applyFill="0" applyBorder="0" applyAlignment="0" applyProtection="0"/>
    <xf numFmtId="167" fontId="6" fillId="0" borderId="0" applyFont="0" applyFill="0" applyBorder="0" applyAlignment="0" applyProtection="0"/>
    <xf numFmtId="165" fontId="119" fillId="0" borderId="0" applyFon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 fillId="0" borderId="42">
      <alignment horizontal="center"/>
    </xf>
    <xf numFmtId="183" fontId="17" fillId="0" borderId="0"/>
    <xf numFmtId="183" fontId="17" fillId="0" borderId="0"/>
    <xf numFmtId="184" fontId="17" fillId="0" borderId="1"/>
    <xf numFmtId="184" fontId="17" fillId="0" borderId="1"/>
    <xf numFmtId="0" fontId="17" fillId="0" borderId="15">
      <alignment horizontal="left" vertical="center" wrapText="1" indent="1"/>
    </xf>
    <xf numFmtId="3" fontId="6" fillId="36" borderId="18">
      <alignment horizontal="right" vertical="top" wrapText="1"/>
    </xf>
    <xf numFmtId="0" fontId="174" fillId="0" borderId="0"/>
    <xf numFmtId="0" fontId="193" fillId="0" borderId="0"/>
    <xf numFmtId="3" fontId="17" fillId="0" borderId="0" applyNumberFormat="0" applyBorder="0" applyAlignment="0" applyProtection="0">
      <alignment horizontal="centerContinuous"/>
      <protection locked="0"/>
    </xf>
    <xf numFmtId="3" fontId="175" fillId="0" borderId="0">
      <protection locked="0"/>
    </xf>
    <xf numFmtId="0" fontId="174" fillId="0" borderId="0"/>
    <xf numFmtId="0" fontId="193" fillId="0" borderId="0"/>
    <xf numFmtId="0" fontId="176" fillId="0" borderId="43" applyFill="0" applyBorder="0" applyAlignment="0">
      <alignment horizontal="center"/>
    </xf>
    <xf numFmtId="5" fontId="177" fillId="47" borderId="35">
      <alignment vertical="top"/>
    </xf>
    <xf numFmtId="174" fontId="177" fillId="47" borderId="35">
      <alignment vertical="top"/>
    </xf>
    <xf numFmtId="0" fontId="178" fillId="48" borderId="1">
      <alignment horizontal="left" vertical="center"/>
    </xf>
    <xf numFmtId="6" fontId="179" fillId="49" borderId="35"/>
    <xf numFmtId="175" fontId="179" fillId="49" borderId="35"/>
    <xf numFmtId="5" fontId="18" fillId="0" borderId="35">
      <alignment horizontal="left" vertical="top"/>
    </xf>
    <xf numFmtId="174" fontId="18" fillId="0" borderId="35">
      <alignment horizontal="left" vertical="top"/>
    </xf>
    <xf numFmtId="0" fontId="180" fillId="50" borderId="0">
      <alignment horizontal="left" vertical="center"/>
    </xf>
    <xf numFmtId="5" fontId="19" fillId="0" borderId="27">
      <alignment horizontal="left" vertical="top"/>
    </xf>
    <xf numFmtId="174" fontId="19" fillId="0" borderId="27">
      <alignment horizontal="left" vertical="top"/>
    </xf>
    <xf numFmtId="0" fontId="181" fillId="0" borderId="27">
      <alignment horizontal="left" vertical="center"/>
    </xf>
    <xf numFmtId="0" fontId="5" fillId="0" borderId="0" applyFont="0" applyFill="0" applyBorder="0" applyAlignment="0" applyProtection="0"/>
    <xf numFmtId="0" fontId="5" fillId="0" borderId="0" applyFont="0" applyFill="0" applyBorder="0" applyAlignment="0" applyProtection="0"/>
    <xf numFmtId="0" fontId="5" fillId="0" borderId="0"/>
    <xf numFmtId="261" fontId="47" fillId="0" borderId="0" applyFont="0" applyFill="0" applyBorder="0" applyAlignment="0" applyProtection="0"/>
    <xf numFmtId="262" fontId="88" fillId="0" borderId="0" applyFont="0" applyFill="0" applyBorder="0" applyAlignment="0" applyProtection="0"/>
    <xf numFmtId="42" fontId="103" fillId="0" borderId="0" applyFont="0" applyFill="0" applyBorder="0" applyAlignment="0" applyProtection="0"/>
    <xf numFmtId="44" fontId="103" fillId="0" borderId="0" applyFont="0" applyFill="0" applyBorder="0" applyAlignment="0" applyProtection="0"/>
    <xf numFmtId="0" fontId="172" fillId="0" borderId="0" applyNumberFormat="0" applyFill="0" applyBorder="0" applyAlignment="0" applyProtection="0"/>
    <xf numFmtId="0" fontId="261" fillId="0" borderId="0" applyNumberFormat="0" applyFill="0" applyBorder="0" applyAlignment="0" applyProtection="0"/>
    <xf numFmtId="0" fontId="182" fillId="0" borderId="0" applyNumberFormat="0" applyFont="0" applyFill="0" applyBorder="0" applyProtection="0">
      <alignment horizontal="center" vertical="center" wrapText="1"/>
    </xf>
    <xf numFmtId="0" fontId="5" fillId="0" borderId="0" applyFont="0" applyFill="0" applyBorder="0" applyAlignment="0" applyProtection="0"/>
    <xf numFmtId="0" fontId="5" fillId="0" borderId="0" applyFont="0" applyFill="0" applyBorder="0" applyAlignment="0" applyProtection="0"/>
    <xf numFmtId="0" fontId="183" fillId="5" borderId="0" applyNumberFormat="0" applyBorder="0" applyAlignment="0" applyProtection="0"/>
    <xf numFmtId="0" fontId="39" fillId="0" borderId="0" applyNumberFormat="0" applyFill="0" applyBorder="0" applyAlignment="0" applyProtection="0"/>
    <xf numFmtId="0" fontId="79" fillId="0" borderId="44" applyFont="0" applyBorder="0" applyAlignment="0">
      <alignment horizontal="center"/>
    </xf>
    <xf numFmtId="167" fontId="6" fillId="0" borderId="0" applyFont="0" applyFill="0" applyBorder="0" applyAlignment="0" applyProtection="0"/>
    <xf numFmtId="172" fontId="184" fillId="0" borderId="0" applyFont="0" applyFill="0" applyBorder="0" applyAlignment="0" applyProtection="0"/>
    <xf numFmtId="173" fontId="184" fillId="0" borderId="0" applyFont="0" applyFill="0" applyBorder="0" applyAlignment="0" applyProtection="0"/>
    <xf numFmtId="0" fontId="184" fillId="0" borderId="0"/>
    <xf numFmtId="0" fontId="25" fillId="0" borderId="0" applyFont="0" applyFill="0" applyBorder="0" applyAlignment="0" applyProtection="0"/>
    <xf numFmtId="0" fontId="25" fillId="0" borderId="0" applyFont="0" applyFill="0" applyBorder="0" applyAlignment="0" applyProtection="0"/>
    <xf numFmtId="0" fontId="2" fillId="0" borderId="0">
      <alignment vertical="center"/>
    </xf>
    <xf numFmtId="40" fontId="20" fillId="0" borderId="0" applyFont="0" applyFill="0" applyBorder="0" applyAlignment="0" applyProtection="0"/>
    <xf numFmtId="38"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9" fontId="185" fillId="0" borderId="0" applyBorder="0" applyAlignment="0" applyProtection="0"/>
    <xf numFmtId="0" fontId="22" fillId="0" borderId="0"/>
    <xf numFmtId="0" fontId="186" fillId="0" borderId="3"/>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3" fillId="0" borderId="0" applyFont="0" applyFill="0" applyBorder="0" applyAlignment="0" applyProtection="0"/>
    <xf numFmtId="0" fontId="63" fillId="0" borderId="0" applyFont="0" applyFill="0" applyBorder="0" applyAlignment="0" applyProtection="0"/>
    <xf numFmtId="172" fontId="5" fillId="0" borderId="0" applyFont="0" applyFill="0" applyBorder="0" applyAlignment="0" applyProtection="0"/>
    <xf numFmtId="173" fontId="5" fillId="0" borderId="0" applyFont="0" applyFill="0" applyBorder="0" applyAlignment="0" applyProtection="0"/>
    <xf numFmtId="0" fontId="63" fillId="0" borderId="0"/>
    <xf numFmtId="0" fontId="187" fillId="0" borderId="0"/>
    <xf numFmtId="0" fontId="4" fillId="0" borderId="0"/>
    <xf numFmtId="167" fontId="23" fillId="0" borderId="0" applyFont="0" applyFill="0" applyBorder="0" applyAlignment="0" applyProtection="0"/>
    <xf numFmtId="169" fontId="23" fillId="0" borderId="0" applyFont="0" applyFill="0" applyBorder="0" applyAlignment="0" applyProtection="0"/>
    <xf numFmtId="43" fontId="5" fillId="0" borderId="0" applyFont="0" applyFill="0" applyBorder="0" applyAlignment="0" applyProtection="0"/>
    <xf numFmtId="38" fontId="188" fillId="0" borderId="0" applyFont="0" applyFill="0" applyBorder="0" applyAlignment="0" applyProtection="0"/>
    <xf numFmtId="0" fontId="5" fillId="0" borderId="0"/>
    <xf numFmtId="172" fontId="23" fillId="0" borderId="0" applyFont="0" applyFill="0" applyBorder="0" applyAlignment="0" applyProtection="0"/>
    <xf numFmtId="171" fontId="24" fillId="0" borderId="0" applyFont="0" applyFill="0" applyBorder="0" applyAlignment="0" applyProtection="0"/>
    <xf numFmtId="173" fontId="23"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239" fontId="119" fillId="0" borderId="24">
      <alignment horizontal="center"/>
    </xf>
  </cellStyleXfs>
  <cellXfs count="188">
    <xf numFmtId="0" fontId="0" fillId="0" borderId="0" xfId="0"/>
    <xf numFmtId="43" fontId="7" fillId="32" borderId="15" xfId="1128" applyFont="1" applyFill="1" applyBorder="1" applyAlignment="1">
      <alignment horizontal="right" vertical="center" wrapText="1"/>
    </xf>
    <xf numFmtId="194" fontId="7" fillId="32" borderId="15" xfId="1128" applyNumberFormat="1" applyFont="1" applyFill="1" applyBorder="1" applyAlignment="1">
      <alignment vertical="center"/>
    </xf>
    <xf numFmtId="195" fontId="7" fillId="32" borderId="15" xfId="1128" applyNumberFormat="1" applyFont="1" applyFill="1" applyBorder="1" applyAlignment="1">
      <alignment vertical="center"/>
    </xf>
    <xf numFmtId="195" fontId="7" fillId="32" borderId="15" xfId="1128" applyNumberFormat="1" applyFont="1" applyFill="1" applyBorder="1" applyAlignment="1">
      <alignment horizontal="right" vertical="center" wrapText="1"/>
    </xf>
    <xf numFmtId="43" fontId="7" fillId="32" borderId="15" xfId="1128" applyFont="1" applyFill="1" applyBorder="1" applyAlignment="1">
      <alignment horizontal="right" vertical="center"/>
    </xf>
    <xf numFmtId="43" fontId="7" fillId="32" borderId="15" xfId="1128" applyFont="1" applyFill="1" applyBorder="1" applyAlignment="1">
      <alignment vertical="center"/>
    </xf>
    <xf numFmtId="0" fontId="189" fillId="32" borderId="0" xfId="2767" applyFill="1" applyAlignment="1">
      <alignment vertical="center"/>
    </xf>
    <xf numFmtId="0" fontId="0" fillId="32" borderId="0" xfId="0" applyFill="1"/>
    <xf numFmtId="0" fontId="228" fillId="32" borderId="0" xfId="0" applyFont="1" applyFill="1"/>
    <xf numFmtId="0" fontId="2" fillId="32" borderId="0" xfId="0" applyFont="1" applyFill="1"/>
    <xf numFmtId="0" fontId="0" fillId="32" borderId="0" xfId="0" applyFill="1" applyAlignment="1">
      <alignment vertical="center"/>
    </xf>
    <xf numFmtId="194" fontId="29" fillId="32" borderId="15" xfId="1128" applyNumberFormat="1" applyFont="1" applyFill="1" applyBorder="1" applyAlignment="1">
      <alignment vertical="center"/>
    </xf>
    <xf numFmtId="0" fontId="30" fillId="0" borderId="1" xfId="3102" applyFont="1" applyBorder="1" applyAlignment="1">
      <alignment horizontal="center" vertical="center" wrapText="1"/>
    </xf>
    <xf numFmtId="0" fontId="225" fillId="0" borderId="15" xfId="3102" applyFont="1" applyBorder="1" applyAlignment="1">
      <alignment horizontal="center" vertical="center" wrapText="1"/>
    </xf>
    <xf numFmtId="0" fontId="225" fillId="0" borderId="15" xfId="3102" applyFont="1" applyBorder="1" applyAlignment="1">
      <alignment horizontal="left" vertical="center" wrapText="1"/>
    </xf>
    <xf numFmtId="43" fontId="7" fillId="0" borderId="15" xfId="1128" applyFont="1" applyFill="1" applyBorder="1" applyAlignment="1">
      <alignment horizontal="right" vertical="center" wrapText="1"/>
    </xf>
    <xf numFmtId="43" fontId="7" fillId="0" borderId="15" xfId="1128" applyFont="1" applyFill="1" applyBorder="1" applyAlignment="1">
      <alignment vertical="center"/>
    </xf>
    <xf numFmtId="0" fontId="7" fillId="0" borderId="15" xfId="3102" applyFont="1" applyBorder="1" applyAlignment="1">
      <alignment horizontal="center" vertical="center" wrapText="1"/>
    </xf>
    <xf numFmtId="0" fontId="7" fillId="0" borderId="15" xfId="3102" applyFont="1" applyBorder="1" applyAlignment="1">
      <alignment horizontal="left" vertical="center" wrapText="1"/>
    </xf>
    <xf numFmtId="195" fontId="7" fillId="0" borderId="15" xfId="1128" applyNumberFormat="1" applyFont="1" applyFill="1" applyBorder="1" applyAlignment="1">
      <alignment horizontal="right" vertical="center" wrapText="1"/>
    </xf>
    <xf numFmtId="195" fontId="7" fillId="0" borderId="15" xfId="1128" applyNumberFormat="1" applyFont="1" applyFill="1" applyBorder="1" applyAlignment="1">
      <alignment vertical="center"/>
    </xf>
    <xf numFmtId="194" fontId="7" fillId="0" borderId="15" xfId="1128" applyNumberFormat="1" applyFont="1" applyFill="1" applyBorder="1" applyAlignment="1">
      <alignment horizontal="right" vertical="center" wrapText="1"/>
    </xf>
    <xf numFmtId="194" fontId="7" fillId="0" borderId="15" xfId="1128" applyNumberFormat="1" applyFont="1" applyFill="1" applyBorder="1" applyAlignment="1">
      <alignment vertical="center"/>
    </xf>
    <xf numFmtId="194" fontId="7" fillId="0" borderId="15" xfId="1128" applyNumberFormat="1" applyFont="1" applyFill="1" applyBorder="1" applyAlignment="1">
      <alignment horizontal="right" vertical="center"/>
    </xf>
    <xf numFmtId="195" fontId="7" fillId="0" borderId="15" xfId="1128" applyNumberFormat="1" applyFont="1" applyFill="1" applyBorder="1" applyAlignment="1">
      <alignment horizontal="right" vertical="center"/>
    </xf>
    <xf numFmtId="43" fontId="7" fillId="0" borderId="15" xfId="1128" applyFont="1" applyFill="1" applyBorder="1" applyAlignment="1">
      <alignment horizontal="right" vertical="center"/>
    </xf>
    <xf numFmtId="0" fontId="7" fillId="0" borderId="15" xfId="2643" applyFont="1" applyBorder="1" applyAlignment="1">
      <alignment horizontal="center" vertical="center" wrapText="1"/>
    </xf>
    <xf numFmtId="43" fontId="7" fillId="0" borderId="15" xfId="1128" applyFont="1" applyFill="1" applyBorder="1" applyAlignment="1">
      <alignment horizontal="center" vertical="center" wrapText="1"/>
    </xf>
    <xf numFmtId="43" fontId="7" fillId="0" borderId="15" xfId="1128" applyFont="1" applyFill="1" applyBorder="1" applyAlignment="1">
      <alignment horizontal="center" vertical="center"/>
    </xf>
    <xf numFmtId="0" fontId="7" fillId="0" borderId="15" xfId="2643" quotePrefix="1" applyFont="1" applyBorder="1" applyAlignment="1">
      <alignment horizontal="center" vertical="center" wrapText="1"/>
    </xf>
    <xf numFmtId="0" fontId="7" fillId="0" borderId="15" xfId="2643" quotePrefix="1" applyFont="1" applyBorder="1" applyAlignment="1">
      <alignment horizontal="left" vertical="center" wrapText="1"/>
    </xf>
    <xf numFmtId="0" fontId="7" fillId="0" borderId="15" xfId="2643" applyFont="1" applyBorder="1" applyAlignment="1">
      <alignment horizontal="center" vertical="center"/>
    </xf>
    <xf numFmtId="195" fontId="7" fillId="0" borderId="15" xfId="1128" applyNumberFormat="1" applyFont="1" applyFill="1" applyBorder="1" applyAlignment="1">
      <alignment horizontal="center" vertical="center"/>
    </xf>
    <xf numFmtId="0" fontId="7" fillId="0" borderId="45" xfId="3102" applyFont="1" applyBorder="1" applyAlignment="1">
      <alignment horizontal="center" vertical="center" wrapText="1"/>
    </xf>
    <xf numFmtId="0" fontId="7" fillId="0" borderId="45" xfId="3102" applyFont="1" applyBorder="1" applyAlignment="1">
      <alignment horizontal="left" vertical="center" wrapText="1"/>
    </xf>
    <xf numFmtId="195" fontId="7" fillId="0" borderId="45" xfId="1128" applyNumberFormat="1" applyFont="1" applyFill="1" applyBorder="1" applyAlignment="1">
      <alignment horizontal="right" vertical="center"/>
    </xf>
    <xf numFmtId="169" fontId="0" fillId="32" borderId="0" xfId="0" applyNumberFormat="1" applyFill="1"/>
    <xf numFmtId="194" fontId="7" fillId="32" borderId="15" xfId="1128" applyNumberFormat="1" applyFont="1" applyFill="1" applyBorder="1" applyAlignment="1">
      <alignment horizontal="right" vertical="center" wrapText="1"/>
    </xf>
    <xf numFmtId="0" fontId="225" fillId="0" borderId="28" xfId="3102" applyFont="1" applyBorder="1" applyAlignment="1">
      <alignment horizontal="center" vertical="center" wrapText="1"/>
    </xf>
    <xf numFmtId="0" fontId="225" fillId="0" borderId="28" xfId="3102" applyFont="1" applyBorder="1" applyAlignment="1">
      <alignment horizontal="left" vertical="center" wrapText="1"/>
    </xf>
    <xf numFmtId="43" fontId="7" fillId="0" borderId="28" xfId="1128" applyFont="1" applyFill="1" applyBorder="1" applyAlignment="1">
      <alignment horizontal="right" vertical="center" wrapText="1"/>
    </xf>
    <xf numFmtId="43" fontId="7" fillId="0" borderId="28" xfId="1128" applyFont="1" applyFill="1" applyBorder="1" applyAlignment="1">
      <alignment vertical="center"/>
    </xf>
    <xf numFmtId="0" fontId="7" fillId="32" borderId="15" xfId="3102" applyFont="1" applyFill="1" applyBorder="1" applyAlignment="1">
      <alignment horizontal="center" vertical="center" wrapText="1"/>
    </xf>
    <xf numFmtId="0" fontId="7" fillId="32" borderId="15" xfId="3102" applyFont="1" applyFill="1" applyBorder="1" applyAlignment="1">
      <alignment horizontal="left" vertical="center" wrapText="1"/>
    </xf>
    <xf numFmtId="0" fontId="41" fillId="0" borderId="1" xfId="0" applyFont="1" applyBorder="1" applyAlignment="1">
      <alignment horizontal="center" vertical="center" wrapText="1"/>
    </xf>
    <xf numFmtId="43" fontId="41" fillId="51" borderId="1" xfId="1128" applyFont="1" applyFill="1" applyBorder="1" applyAlignment="1">
      <alignment horizontal="center" vertical="center" wrapText="1"/>
    </xf>
    <xf numFmtId="194" fontId="29" fillId="32" borderId="0" xfId="1128" applyNumberFormat="1" applyFont="1" applyFill="1" applyBorder="1" applyAlignment="1">
      <alignment vertical="center" wrapText="1"/>
    </xf>
    <xf numFmtId="194" fontId="29" fillId="32" borderId="18" xfId="1128" applyNumberFormat="1" applyFont="1" applyFill="1" applyBorder="1" applyAlignment="1">
      <alignment vertical="center"/>
    </xf>
    <xf numFmtId="0" fontId="42" fillId="32" borderId="0" xfId="2767" applyFont="1" applyFill="1" applyAlignment="1">
      <alignment vertical="center"/>
    </xf>
    <xf numFmtId="0" fontId="208" fillId="32" borderId="0" xfId="2767" applyFont="1" applyFill="1" applyAlignment="1">
      <alignment vertical="center"/>
    </xf>
    <xf numFmtId="0" fontId="41" fillId="32" borderId="0" xfId="2767" applyFont="1" applyFill="1" applyAlignment="1">
      <alignment vertical="center" wrapText="1"/>
    </xf>
    <xf numFmtId="0" fontId="41" fillId="32" borderId="0" xfId="2767" applyFont="1" applyFill="1" applyAlignment="1">
      <alignment vertical="center"/>
    </xf>
    <xf numFmtId="194" fontId="29" fillId="32" borderId="49" xfId="1128" applyNumberFormat="1" applyFont="1" applyFill="1" applyBorder="1" applyAlignment="1">
      <alignment vertical="center"/>
    </xf>
    <xf numFmtId="194" fontId="29" fillId="32" borderId="45" xfId="1128" applyNumberFormat="1" applyFont="1" applyFill="1" applyBorder="1" applyAlignment="1">
      <alignment vertical="center"/>
    </xf>
    <xf numFmtId="0" fontId="189" fillId="32" borderId="0" xfId="2767" applyFill="1" applyAlignment="1">
      <alignment horizontal="center" vertical="center"/>
    </xf>
    <xf numFmtId="0" fontId="189" fillId="32" borderId="0" xfId="2767" applyFill="1" applyAlignment="1">
      <alignment vertical="center" wrapText="1"/>
    </xf>
    <xf numFmtId="0" fontId="41" fillId="32" borderId="0" xfId="0" applyFont="1" applyFill="1" applyAlignment="1">
      <alignment vertical="center"/>
    </xf>
    <xf numFmtId="0" fontId="2" fillId="32" borderId="0" xfId="0" applyFont="1" applyFill="1" applyAlignment="1">
      <alignment vertical="center"/>
    </xf>
    <xf numFmtId="0" fontId="207" fillId="32" borderId="0" xfId="2643" applyFont="1" applyFill="1" applyAlignment="1">
      <alignment vertical="center"/>
    </xf>
    <xf numFmtId="0" fontId="2" fillId="32" borderId="5" xfId="0" applyFont="1" applyFill="1" applyBorder="1" applyAlignment="1">
      <alignment horizontal="center" vertical="center"/>
    </xf>
    <xf numFmtId="0" fontId="43" fillId="32" borderId="5" xfId="0" applyFont="1" applyFill="1" applyBorder="1" applyAlignment="1">
      <alignment horizontal="center" vertical="center"/>
    </xf>
    <xf numFmtId="0" fontId="43" fillId="32" borderId="0" xfId="0" applyFont="1" applyFill="1" applyAlignment="1">
      <alignment horizontal="center" vertical="center"/>
    </xf>
    <xf numFmtId="0" fontId="41" fillId="32" borderId="0" xfId="0" applyFont="1" applyFill="1" applyAlignment="1">
      <alignment vertical="center" wrapText="1"/>
    </xf>
    <xf numFmtId="0" fontId="2" fillId="32" borderId="0" xfId="0" applyFont="1" applyFill="1" applyAlignment="1">
      <alignment horizontal="center" vertical="center"/>
    </xf>
    <xf numFmtId="0" fontId="2" fillId="32" borderId="0" xfId="0" applyFont="1" applyFill="1" applyAlignment="1">
      <alignment horizontal="center" vertical="center" wrapText="1"/>
    </xf>
    <xf numFmtId="0" fontId="41" fillId="32" borderId="1" xfId="0" applyFont="1" applyFill="1" applyBorder="1" applyAlignment="1">
      <alignment horizontal="center" vertical="center" wrapText="1"/>
    </xf>
    <xf numFmtId="43" fontId="2" fillId="32" borderId="0" xfId="1128" applyFont="1" applyFill="1" applyAlignment="1">
      <alignment horizontal="right" vertical="center"/>
    </xf>
    <xf numFmtId="0" fontId="41" fillId="32" borderId="1" xfId="3102" applyFont="1" applyFill="1" applyBorder="1" applyAlignment="1">
      <alignment horizontal="left" vertical="center" wrapText="1"/>
    </xf>
    <xf numFmtId="43" fontId="41" fillId="51" borderId="0" xfId="1128" applyFont="1" applyFill="1" applyBorder="1" applyAlignment="1">
      <alignment horizontal="center" vertical="center" wrapText="1"/>
    </xf>
    <xf numFmtId="0" fontId="40" fillId="32" borderId="0" xfId="2643" applyFont="1" applyFill="1" applyAlignment="1">
      <alignment vertical="center"/>
    </xf>
    <xf numFmtId="0" fontId="2" fillId="32" borderId="0" xfId="2643" applyFill="1" applyAlignment="1">
      <alignment vertical="center"/>
    </xf>
    <xf numFmtId="0" fontId="2" fillId="32" borderId="0" xfId="2643" applyFill="1" applyAlignment="1">
      <alignment horizontal="center" vertical="center"/>
    </xf>
    <xf numFmtId="0" fontId="0" fillId="32" borderId="0" xfId="0" applyFill="1" applyAlignment="1">
      <alignment horizontal="center" vertical="center"/>
    </xf>
    <xf numFmtId="0" fontId="0" fillId="32" borderId="0" xfId="0" applyFill="1" applyAlignment="1">
      <alignment vertical="center" wrapText="1"/>
    </xf>
    <xf numFmtId="0" fontId="0" fillId="32" borderId="0" xfId="0" applyFill="1" applyAlignment="1">
      <alignment wrapText="1"/>
    </xf>
    <xf numFmtId="0" fontId="30" fillId="75" borderId="0" xfId="2643" applyFont="1" applyFill="1" applyAlignment="1">
      <alignment vertical="center"/>
    </xf>
    <xf numFmtId="0" fontId="29" fillId="75" borderId="0" xfId="2643" applyFont="1" applyFill="1" applyAlignment="1">
      <alignment vertical="center"/>
    </xf>
    <xf numFmtId="0" fontId="227" fillId="75" borderId="0" xfId="2643" applyFont="1" applyFill="1" applyAlignment="1">
      <alignment vertical="center"/>
    </xf>
    <xf numFmtId="0" fontId="0" fillId="75" borderId="0" xfId="0" applyFill="1" applyAlignment="1">
      <alignment horizontal="left"/>
    </xf>
    <xf numFmtId="0" fontId="29" fillId="75" borderId="0" xfId="2643" applyFont="1" applyFill="1" applyAlignment="1">
      <alignment vertical="center" wrapText="1"/>
    </xf>
    <xf numFmtId="43" fontId="29" fillId="75" borderId="0" xfId="1128" applyFont="1" applyFill="1" applyAlignment="1">
      <alignment horizontal="right" vertical="center" wrapText="1"/>
    </xf>
    <xf numFmtId="43" fontId="29" fillId="75" borderId="0" xfId="1128" applyFont="1" applyFill="1" applyAlignment="1">
      <alignment horizontal="center" vertical="center" wrapText="1"/>
    </xf>
    <xf numFmtId="194" fontId="29" fillId="75" borderId="0" xfId="1751" applyNumberFormat="1" applyFont="1" applyFill="1" applyAlignment="1">
      <alignment vertical="center"/>
    </xf>
    <xf numFmtId="0" fontId="41" fillId="75" borderId="1" xfId="0" applyFont="1" applyFill="1" applyBorder="1" applyAlignment="1">
      <alignment horizontal="center" vertical="center" wrapText="1"/>
    </xf>
    <xf numFmtId="43" fontId="41" fillId="75" borderId="1" xfId="1128" applyFont="1" applyFill="1" applyBorder="1" applyAlignment="1">
      <alignment horizontal="right" vertical="center" wrapText="1"/>
    </xf>
    <xf numFmtId="43" fontId="41" fillId="75" borderId="1" xfId="1128" applyFont="1" applyFill="1" applyBorder="1" applyAlignment="1">
      <alignment horizontal="center" vertical="center" wrapText="1"/>
    </xf>
    <xf numFmtId="0" fontId="41" fillId="75" borderId="0" xfId="0" applyFont="1" applyFill="1"/>
    <xf numFmtId="0" fontId="41" fillId="75" borderId="1" xfId="0" applyFont="1" applyFill="1" applyBorder="1" applyAlignment="1">
      <alignment horizontal="left" vertical="center" wrapText="1"/>
    </xf>
    <xf numFmtId="0" fontId="231" fillId="75" borderId="1" xfId="0" applyFont="1" applyFill="1" applyBorder="1" applyAlignment="1">
      <alignment horizontal="center" vertical="center" wrapText="1"/>
    </xf>
    <xf numFmtId="0" fontId="231" fillId="75" borderId="1" xfId="0" applyFont="1" applyFill="1" applyBorder="1" applyAlignment="1">
      <alignment horizontal="left" vertical="center" wrapText="1"/>
    </xf>
    <xf numFmtId="43" fontId="231" fillId="75" borderId="1" xfId="1128" applyFont="1" applyFill="1" applyBorder="1" applyAlignment="1">
      <alignment horizontal="right" vertical="center" wrapText="1"/>
    </xf>
    <xf numFmtId="43" fontId="231" fillId="75" borderId="1" xfId="1128" applyFont="1" applyFill="1" applyBorder="1" applyAlignment="1">
      <alignment horizontal="center" vertical="center" wrapText="1"/>
    </xf>
    <xf numFmtId="0" fontId="231" fillId="75" borderId="0" xfId="0" applyFont="1" applyFill="1"/>
    <xf numFmtId="0" fontId="0" fillId="75" borderId="1" xfId="0" applyFill="1" applyBorder="1" applyAlignment="1">
      <alignment horizontal="center" vertical="center" wrapText="1"/>
    </xf>
    <xf numFmtId="0" fontId="0" fillId="75" borderId="1" xfId="0" applyFill="1" applyBorder="1" applyAlignment="1">
      <alignment horizontal="left" vertical="center" wrapText="1"/>
    </xf>
    <xf numFmtId="43" fontId="0" fillId="75" borderId="1" xfId="1128" applyFont="1" applyFill="1" applyBorder="1" applyAlignment="1">
      <alignment horizontal="right" vertical="center" wrapText="1"/>
    </xf>
    <xf numFmtId="43" fontId="0" fillId="75" borderId="1" xfId="1128" applyFont="1" applyFill="1" applyBorder="1" applyAlignment="1">
      <alignment horizontal="center" vertical="center" wrapText="1"/>
    </xf>
    <xf numFmtId="0" fontId="0" fillId="75" borderId="0" xfId="0" applyFill="1"/>
    <xf numFmtId="43" fontId="2" fillId="75" borderId="1" xfId="1128" applyFont="1" applyFill="1" applyBorder="1" applyAlignment="1">
      <alignment horizontal="center" vertical="center" wrapText="1"/>
    </xf>
    <xf numFmtId="0" fontId="2" fillId="75" borderId="0" xfId="2643" applyFill="1" applyAlignment="1">
      <alignment horizontal="center" vertical="center"/>
    </xf>
    <xf numFmtId="0" fontId="41" fillId="75" borderId="0" xfId="0" applyFont="1" applyFill="1" applyAlignment="1">
      <alignment vertical="center" wrapText="1"/>
    </xf>
    <xf numFmtId="0" fontId="40" fillId="75" borderId="0" xfId="0" applyFont="1" applyFill="1" applyAlignment="1">
      <alignment vertical="center" wrapText="1"/>
    </xf>
    <xf numFmtId="0" fontId="2" fillId="75" borderId="0" xfId="0" applyFont="1" applyFill="1"/>
    <xf numFmtId="0" fontId="207" fillId="75" borderId="0" xfId="0" applyFont="1" applyFill="1" applyAlignment="1">
      <alignment vertical="center" wrapText="1"/>
    </xf>
    <xf numFmtId="0" fontId="2" fillId="75" borderId="0" xfId="0" applyFont="1" applyFill="1" applyAlignment="1">
      <alignment horizontal="center" vertical="center"/>
    </xf>
    <xf numFmtId="43" fontId="2" fillId="75" borderId="0" xfId="1128" applyFont="1" applyFill="1" applyAlignment="1">
      <alignment horizontal="right" vertical="center"/>
    </xf>
    <xf numFmtId="43" fontId="2" fillId="75" borderId="0" xfId="1128" applyFont="1" applyFill="1" applyAlignment="1">
      <alignment horizontal="center" wrapText="1"/>
    </xf>
    <xf numFmtId="0" fontId="41" fillId="76" borderId="0" xfId="0" applyFont="1" applyFill="1" applyAlignment="1">
      <alignment horizontal="center" vertical="center" wrapText="1"/>
    </xf>
    <xf numFmtId="43" fontId="41" fillId="76" borderId="1" xfId="1128" applyFont="1" applyFill="1" applyBorder="1" applyAlignment="1">
      <alignment horizontal="center" vertical="center" wrapText="1"/>
    </xf>
    <xf numFmtId="43" fontId="41" fillId="77" borderId="1" xfId="1128" applyFont="1" applyFill="1" applyBorder="1" applyAlignment="1">
      <alignment horizontal="center" vertical="center" wrapText="1"/>
    </xf>
    <xf numFmtId="0" fontId="41" fillId="75" borderId="1" xfId="3102" applyFont="1" applyFill="1" applyBorder="1" applyAlignment="1">
      <alignment horizontal="center" vertical="center" wrapText="1"/>
    </xf>
    <xf numFmtId="0" fontId="41" fillId="75" borderId="1" xfId="3102" applyFont="1" applyFill="1" applyBorder="1" applyAlignment="1">
      <alignment horizontal="left" vertical="center" wrapText="1"/>
    </xf>
    <xf numFmtId="43" fontId="2" fillId="75" borderId="1" xfId="1128" applyFont="1" applyFill="1" applyBorder="1" applyAlignment="1">
      <alignment horizontal="right" vertical="center" wrapText="1"/>
    </xf>
    <xf numFmtId="0" fontId="2" fillId="75" borderId="1" xfId="3102" applyFont="1" applyFill="1" applyBorder="1" applyAlignment="1">
      <alignment horizontal="center" vertical="center" wrapText="1"/>
    </xf>
    <xf numFmtId="0" fontId="2" fillId="75" borderId="1" xfId="3102" applyFont="1" applyFill="1" applyBorder="1" applyAlignment="1">
      <alignment horizontal="left" vertical="center" wrapText="1"/>
    </xf>
    <xf numFmtId="278" fontId="2" fillId="75" borderId="0" xfId="0" applyNumberFormat="1" applyFont="1" applyFill="1"/>
    <xf numFmtId="0" fontId="0" fillId="75" borderId="1" xfId="0" applyFill="1" applyBorder="1" applyAlignment="1">
      <alignment horizontal="center" vertical="center"/>
    </xf>
    <xf numFmtId="0" fontId="0" fillId="75" borderId="1" xfId="0" applyFill="1" applyBorder="1" applyAlignment="1">
      <alignment horizontal="left" vertical="center"/>
    </xf>
    <xf numFmtId="169" fontId="2" fillId="75" borderId="0" xfId="0" applyNumberFormat="1" applyFont="1" applyFill="1"/>
    <xf numFmtId="0" fontId="2" fillId="75" borderId="1" xfId="3102" quotePrefix="1" applyFont="1" applyFill="1" applyBorder="1" applyAlignment="1">
      <alignment horizontal="center" vertical="center" wrapText="1"/>
    </xf>
    <xf numFmtId="43" fontId="2" fillId="75" borderId="1" xfId="1128" quotePrefix="1" applyFont="1" applyFill="1" applyBorder="1" applyAlignment="1">
      <alignment horizontal="right" vertical="center" wrapText="1"/>
    </xf>
    <xf numFmtId="43" fontId="2" fillId="75" borderId="1" xfId="1128" quotePrefix="1" applyFont="1" applyFill="1" applyBorder="1" applyAlignment="1">
      <alignment horizontal="center" vertical="center" wrapText="1"/>
    </xf>
    <xf numFmtId="194" fontId="2" fillId="75" borderId="0" xfId="0" applyNumberFormat="1" applyFont="1" applyFill="1"/>
    <xf numFmtId="194" fontId="2" fillId="75" borderId="0" xfId="0" applyNumberFormat="1" applyFont="1" applyFill="1" applyAlignment="1">
      <alignment vertical="center"/>
    </xf>
    <xf numFmtId="0" fontId="2" fillId="75" borderId="0" xfId="0" applyFont="1" applyFill="1" applyAlignment="1">
      <alignment vertical="center"/>
    </xf>
    <xf numFmtId="43" fontId="0" fillId="75" borderId="1" xfId="1128" applyFont="1" applyFill="1" applyBorder="1" applyAlignment="1">
      <alignment horizontal="right" vertical="center"/>
    </xf>
    <xf numFmtId="0" fontId="43" fillId="75" borderId="1" xfId="3102" applyFont="1" applyFill="1" applyBorder="1" applyAlignment="1">
      <alignment horizontal="left" vertical="center" wrapText="1"/>
    </xf>
    <xf numFmtId="0" fontId="43" fillId="75" borderId="1" xfId="3102" applyFont="1" applyFill="1" applyBorder="1" applyAlignment="1">
      <alignment horizontal="center" vertical="center" wrapText="1"/>
    </xf>
    <xf numFmtId="43" fontId="43" fillId="75" borderId="1" xfId="1128" applyFont="1" applyFill="1" applyBorder="1" applyAlignment="1">
      <alignment horizontal="right" vertical="center" wrapText="1"/>
    </xf>
    <xf numFmtId="43" fontId="43" fillId="75" borderId="1" xfId="1128" applyFont="1" applyFill="1" applyBorder="1" applyAlignment="1">
      <alignment horizontal="center" vertical="center" wrapText="1"/>
    </xf>
    <xf numFmtId="0" fontId="43" fillId="75" borderId="0" xfId="0" applyFont="1" applyFill="1"/>
    <xf numFmtId="0" fontId="232" fillId="75" borderId="0" xfId="0" applyFont="1" applyFill="1"/>
    <xf numFmtId="43" fontId="2" fillId="75" borderId="1" xfId="1128" applyFont="1" applyFill="1" applyBorder="1" applyAlignment="1">
      <alignment horizontal="right" vertical="center"/>
    </xf>
    <xf numFmtId="0" fontId="2" fillId="75" borderId="1" xfId="2643" applyFill="1" applyBorder="1" applyAlignment="1">
      <alignment horizontal="center" vertical="center" wrapText="1"/>
    </xf>
    <xf numFmtId="0" fontId="2" fillId="75" borderId="1" xfId="2643" quotePrefix="1" applyFill="1" applyBorder="1" applyAlignment="1">
      <alignment horizontal="center" vertical="center" wrapText="1"/>
    </xf>
    <xf numFmtId="0" fontId="2" fillId="75" borderId="1" xfId="0" applyFont="1" applyFill="1" applyBorder="1" applyAlignment="1">
      <alignment horizontal="center" vertical="center" wrapText="1"/>
    </xf>
    <xf numFmtId="0" fontId="0" fillId="0" borderId="1" xfId="0" applyBorder="1" applyAlignment="1">
      <alignment horizontal="center" vertical="center" wrapText="1"/>
    </xf>
    <xf numFmtId="0" fontId="41" fillId="0" borderId="0" xfId="0" applyFont="1"/>
    <xf numFmtId="0" fontId="0" fillId="0" borderId="1" xfId="0" applyBorder="1" applyAlignment="1">
      <alignment vertical="center" wrapText="1"/>
    </xf>
    <xf numFmtId="43" fontId="2" fillId="32" borderId="0" xfId="1128" applyFont="1" applyFill="1" applyAlignment="1">
      <alignment horizontal="center" vertical="center"/>
    </xf>
    <xf numFmtId="43" fontId="41" fillId="0" borderId="1" xfId="1128" applyFont="1" applyBorder="1" applyAlignment="1">
      <alignment horizontal="center" vertical="center" wrapText="1"/>
    </xf>
    <xf numFmtId="43" fontId="0" fillId="0" borderId="1" xfId="1128" applyFont="1" applyBorder="1" applyAlignment="1">
      <alignment horizontal="center" vertical="center" wrapText="1"/>
    </xf>
    <xf numFmtId="43" fontId="41" fillId="0" borderId="1" xfId="1128" applyFont="1" applyBorder="1" applyAlignment="1">
      <alignment horizontal="right" vertical="center" wrapText="1"/>
    </xf>
    <xf numFmtId="43" fontId="0" fillId="0" borderId="1" xfId="1128" applyFont="1" applyBorder="1" applyAlignment="1">
      <alignment horizontal="right" vertical="center" wrapText="1"/>
    </xf>
    <xf numFmtId="0" fontId="41" fillId="0" borderId="1" xfId="0" applyFont="1" applyBorder="1" applyAlignment="1">
      <alignment vertical="center" wrapText="1"/>
    </xf>
    <xf numFmtId="0" fontId="0" fillId="0" borderId="1" xfId="0" applyBorder="1" applyAlignment="1">
      <alignment horizontal="left" vertical="center" wrapText="1"/>
    </xf>
    <xf numFmtId="0" fontId="2" fillId="0" borderId="0" xfId="0" applyFont="1"/>
    <xf numFmtId="0" fontId="41" fillId="0" borderId="1" xfId="0" applyFont="1" applyBorder="1" applyAlignment="1">
      <alignment horizontal="left" vertical="center" wrapText="1"/>
    </xf>
    <xf numFmtId="0" fontId="2" fillId="32" borderId="0" xfId="2767" applyFont="1" applyFill="1" applyAlignment="1">
      <alignment vertical="center"/>
    </xf>
    <xf numFmtId="0" fontId="2" fillId="75" borderId="1" xfId="0" applyFont="1" applyFill="1" applyBorder="1" applyAlignment="1">
      <alignment horizontal="left" vertical="center" wrapText="1"/>
    </xf>
    <xf numFmtId="194" fontId="29" fillId="75" borderId="19" xfId="1128" applyNumberFormat="1" applyFont="1" applyFill="1" applyBorder="1" applyAlignment="1">
      <alignment horizontal="center" vertical="center" wrapText="1"/>
    </xf>
    <xf numFmtId="194" fontId="29" fillId="75" borderId="19" xfId="1128" applyNumberFormat="1" applyFont="1" applyFill="1" applyBorder="1" applyAlignment="1">
      <alignment vertical="center" wrapText="1"/>
    </xf>
    <xf numFmtId="194" fontId="29" fillId="75" borderId="47" xfId="1128" applyNumberFormat="1" applyFont="1" applyFill="1" applyBorder="1" applyAlignment="1">
      <alignment vertical="center" wrapText="1"/>
    </xf>
    <xf numFmtId="194" fontId="29" fillId="75" borderId="15" xfId="1128" applyNumberFormat="1" applyFont="1" applyFill="1" applyBorder="1" applyAlignment="1">
      <alignment horizontal="center" vertical="center" wrapText="1"/>
    </xf>
    <xf numFmtId="194" fontId="29" fillId="75" borderId="15" xfId="1128" applyNumberFormat="1" applyFont="1" applyFill="1" applyBorder="1" applyAlignment="1">
      <alignment vertical="center" wrapText="1"/>
    </xf>
    <xf numFmtId="194" fontId="29" fillId="75" borderId="46" xfId="1128" applyNumberFormat="1" applyFont="1" applyFill="1" applyBorder="1" applyAlignment="1">
      <alignment vertical="center" wrapText="1"/>
    </xf>
    <xf numFmtId="194" fontId="29" fillId="75" borderId="45" xfId="1128" applyNumberFormat="1" applyFont="1" applyFill="1" applyBorder="1" applyAlignment="1">
      <alignment horizontal="center" vertical="center" wrapText="1"/>
    </xf>
    <xf numFmtId="194" fontId="29" fillId="75" borderId="45" xfId="1128" applyNumberFormat="1" applyFont="1" applyFill="1" applyBorder="1" applyAlignment="1">
      <alignment vertical="center" wrapText="1"/>
    </xf>
    <xf numFmtId="194" fontId="29" fillId="75" borderId="48" xfId="1128" applyNumberFormat="1" applyFont="1" applyFill="1" applyBorder="1" applyAlignment="1">
      <alignment vertical="center" wrapText="1"/>
    </xf>
    <xf numFmtId="43" fontId="41" fillId="32" borderId="1" xfId="1128" applyFont="1" applyFill="1" applyBorder="1" applyAlignment="1">
      <alignment horizontal="right" vertical="center" wrapText="1"/>
    </xf>
    <xf numFmtId="0" fontId="41" fillId="75" borderId="1" xfId="0" applyFont="1" applyFill="1" applyBorder="1" applyAlignment="1">
      <alignment horizontal="center" vertical="center"/>
    </xf>
    <xf numFmtId="0" fontId="41" fillId="75" borderId="1" xfId="0" applyFont="1" applyFill="1" applyBorder="1" applyAlignment="1">
      <alignment horizontal="left" vertical="center"/>
    </xf>
    <xf numFmtId="43" fontId="41" fillId="75" borderId="1" xfId="1128" applyFont="1" applyFill="1" applyBorder="1" applyAlignment="1">
      <alignment horizontal="right" vertical="center"/>
    </xf>
    <xf numFmtId="0" fontId="2" fillId="32" borderId="0" xfId="0" applyFont="1" applyFill="1" applyAlignment="1">
      <alignment vertical="center" wrapText="1"/>
    </xf>
    <xf numFmtId="43" fontId="2" fillId="75" borderId="0" xfId="1128" applyFont="1" applyFill="1" applyAlignment="1">
      <alignment horizontal="right" vertical="center" wrapText="1"/>
    </xf>
    <xf numFmtId="0" fontId="30" fillId="75" borderId="0" xfId="0" applyFont="1" applyFill="1" applyAlignment="1">
      <alignment horizontal="center" vertical="center"/>
    </xf>
    <xf numFmtId="0" fontId="29" fillId="75" borderId="0" xfId="0" applyFont="1" applyFill="1" applyAlignment="1">
      <alignment horizontal="center" vertical="center"/>
    </xf>
    <xf numFmtId="0" fontId="0" fillId="75" borderId="0" xfId="0" applyFill="1" applyAlignment="1">
      <alignment horizontal="center" vertical="center"/>
    </xf>
    <xf numFmtId="0" fontId="40" fillId="32" borderId="0" xfId="0" applyFont="1" applyFill="1" applyAlignment="1">
      <alignment horizontal="center" vertical="center"/>
    </xf>
    <xf numFmtId="0" fontId="207" fillId="32" borderId="0" xfId="0" applyFont="1" applyFill="1" applyAlignment="1">
      <alignment horizontal="center" vertical="center"/>
    </xf>
    <xf numFmtId="0" fontId="0" fillId="75" borderId="1" xfId="0" applyFill="1" applyBorder="1" applyAlignment="1">
      <alignment horizontal="center" vertical="center"/>
    </xf>
    <xf numFmtId="0" fontId="0" fillId="75" borderId="1" xfId="0" applyFill="1" applyBorder="1" applyAlignment="1">
      <alignment horizontal="left" vertical="center"/>
    </xf>
    <xf numFmtId="0" fontId="0" fillId="75" borderId="0" xfId="0" applyFill="1"/>
    <xf numFmtId="0" fontId="41" fillId="75" borderId="0" xfId="0" applyFont="1" applyFill="1" applyAlignment="1">
      <alignment vertical="center" wrapText="1"/>
    </xf>
    <xf numFmtId="0" fontId="40" fillId="75" borderId="0" xfId="0" applyFont="1" applyFill="1" applyAlignment="1">
      <alignment horizontal="center" vertical="center"/>
    </xf>
    <xf numFmtId="0" fontId="207" fillId="75" borderId="0" xfId="0" applyFont="1" applyFill="1" applyAlignment="1">
      <alignment horizontal="center" vertical="center"/>
    </xf>
    <xf numFmtId="43" fontId="41" fillId="75" borderId="1" xfId="1128" applyFont="1" applyFill="1" applyBorder="1" applyAlignment="1">
      <alignment horizontal="center" vertical="center" wrapText="1"/>
    </xf>
    <xf numFmtId="0" fontId="41" fillId="75" borderId="1" xfId="0" applyFont="1" applyFill="1" applyBorder="1" applyAlignment="1">
      <alignment horizontal="center" vertical="center" wrapText="1"/>
    </xf>
    <xf numFmtId="0" fontId="0" fillId="0" borderId="0" xfId="0"/>
    <xf numFmtId="0" fontId="43" fillId="75" borderId="0" xfId="0" applyFont="1" applyFill="1" applyAlignment="1">
      <alignment horizontal="center" vertical="center"/>
    </xf>
    <xf numFmtId="0" fontId="41" fillId="75" borderId="0" xfId="0" applyFont="1" applyFill="1"/>
    <xf numFmtId="0" fontId="40" fillId="0" borderId="0" xfId="0" applyFont="1" applyAlignment="1">
      <alignment horizontal="center" vertical="center"/>
    </xf>
    <xf numFmtId="0" fontId="207" fillId="0" borderId="0" xfId="0" applyFont="1" applyAlignment="1">
      <alignment horizontal="center" vertical="center"/>
    </xf>
    <xf numFmtId="0" fontId="41" fillId="0" borderId="1" xfId="0" applyFont="1" applyBorder="1" applyAlignment="1">
      <alignment horizontal="center" vertical="center" wrapText="1"/>
    </xf>
    <xf numFmtId="0" fontId="41" fillId="0" borderId="0" xfId="0" applyFont="1"/>
    <xf numFmtId="43" fontId="41" fillId="0" borderId="1" xfId="1128" applyFont="1" applyBorder="1" applyAlignment="1">
      <alignment horizontal="right" vertical="center" wrapText="1"/>
    </xf>
    <xf numFmtId="43" fontId="41" fillId="0" borderId="1" xfId="1128" applyFont="1" applyBorder="1" applyAlignment="1">
      <alignment horizontal="center" vertical="center" wrapText="1"/>
    </xf>
  </cellXfs>
  <cellStyles count="3846">
    <cellStyle name="_x0001_" xfId="1" xr:uid="{D7DA0F8D-3367-4A15-A00D-C80AA69D8761}"/>
    <cellStyle name="          _x000d__x000a_shell=progman.exe_x000d__x000a_m" xfId="2" xr:uid="{650D8E9C-2BD8-4108-9084-8B9064C84CFB}"/>
    <cellStyle name=" (2)" xfId="3" xr:uid="{BDE1026B-6D00-4505-9819-69AC793530EB}"/>
    <cellStyle name="_x0001_ 10" xfId="4" xr:uid="{BEBD3216-484D-4B99-9029-7AED82E1A2A6}"/>
    <cellStyle name="_x0001_ 11" xfId="5" xr:uid="{0DC8FFDC-2E99-47DB-8EFD-E344FCFED1DD}"/>
    <cellStyle name="_x0001_ 12" xfId="6" xr:uid="{8211574B-3C74-4377-8BC2-F96319A034CE}"/>
    <cellStyle name="_x0001_ 13" xfId="7" xr:uid="{8D5E908A-1E3B-468E-B482-482D4E5E3C0D}"/>
    <cellStyle name="_x0001_ 14" xfId="8" xr:uid="{C6979154-4798-4F38-9947-E62E81AEC0AD}"/>
    <cellStyle name="_x0001_ 15" xfId="9" xr:uid="{501111E0-4C51-4F7E-B615-6C06BE3B6B5D}"/>
    <cellStyle name="_x0001_ 16" xfId="10" xr:uid="{EE4CF4CF-5EEB-4181-B2A4-219B20E0B865}"/>
    <cellStyle name="_x0001_ 17" xfId="11" xr:uid="{E2FDE31C-20B6-4441-8B33-6D8A89AF54BF}"/>
    <cellStyle name="_x0001_ 18" xfId="12" xr:uid="{0112D87E-D471-40F6-AB36-76A0EBAFD0B7}"/>
    <cellStyle name="_x0001_ 2" xfId="13" xr:uid="{9EA5B746-7C5D-4ACA-9C23-4E18907DBC82}"/>
    <cellStyle name="_x0001_ 3" xfId="14" xr:uid="{9CFF37B2-BBF0-45A2-BFE0-8E4F1E24B494}"/>
    <cellStyle name="_x0001_ 4" xfId="15" xr:uid="{D3067BCE-DFBB-4A72-A257-2C305F42D009}"/>
    <cellStyle name="_x0001_ 5" xfId="16" xr:uid="{16FAADDA-12A8-47F8-9AB8-E91E4A3128A0}"/>
    <cellStyle name="_x0001_ 6" xfId="17" xr:uid="{1E2F60AF-3FE3-4039-9991-AB824F90290A}"/>
    <cellStyle name="_x0001_ 7" xfId="18" xr:uid="{CF4C6774-DDE2-4813-A479-82D1CCB38F50}"/>
    <cellStyle name="_x0001_ 8" xfId="19" xr:uid="{0E663208-F6BE-486C-84A6-029DF3E322C1}"/>
    <cellStyle name="_x0001_ 9" xfId="20" xr:uid="{BCC0B6BD-A70F-4EB1-8363-6614E813FB66}"/>
    <cellStyle name="_x000d__x000a_JournalTemplate=C:\COMFO\CTALK\JOURSTD.TPL_x000d__x000a_LbStateAddress=3 3 0 251 1 89 2 311_x000d__x000a_LbStateJou" xfId="21" xr:uid="{8058E6C2-ABEB-435B-8B55-693185EFA7D9}"/>
    <cellStyle name="# ##0" xfId="22" xr:uid="{DD1448CE-6641-45F6-BCD3-7CB52A62FD21}"/>
    <cellStyle name="#,##0" xfId="23" xr:uid="{3B0F4745-A2EE-4E3C-B0C1-22924583CC8D}"/>
    <cellStyle name=",." xfId="24" xr:uid="{8B161C91-7BE2-4B26-A696-C9BE2E088A9B}"/>
    <cellStyle name="." xfId="25" xr:uid="{8D464B01-CD02-4EA4-A064-575DAEC43384}"/>
    <cellStyle name=". 2" xfId="26" xr:uid="{20859FD5-EFE0-4B2A-8B64-8ED27D02DF2F}"/>
    <cellStyle name=".d©y" xfId="27" xr:uid="{E99176EB-A88F-44DB-8E3B-FA301C9F8EEE}"/>
    <cellStyle name="??" xfId="28" xr:uid="{94A3D895-9E91-4246-A159-EA86D74DDBB0}"/>
    <cellStyle name="?? [0.00]_      " xfId="29" xr:uid="{4E16CDF9-E7E7-48AF-B622-0E1DCE7C71C3}"/>
    <cellStyle name="?? [0]" xfId="30" xr:uid="{1034ECF8-DCD3-4942-8909-14CC5BAC6F47}"/>
    <cellStyle name="?? [0] 2" xfId="31" xr:uid="{9525E52C-1C1A-4207-9411-100727A204C5}"/>
    <cellStyle name="?? [0] 3" xfId="32" xr:uid="{4CC6F4E8-5900-46AF-AB30-633C70891371}"/>
    <cellStyle name="?? 10" xfId="33" xr:uid="{14C69B17-0054-436E-B846-DEBA74F2FF29}"/>
    <cellStyle name="?? 100" xfId="34" xr:uid="{0CC89FA6-14B0-4D5E-B91E-D00FCE919F03}"/>
    <cellStyle name="?? 101" xfId="35" xr:uid="{20925EF8-EE36-4A2D-A12E-26D85D6C3D43}"/>
    <cellStyle name="?? 102" xfId="36" xr:uid="{48DCB4C8-6148-4BED-8587-914FFA89FD1C}"/>
    <cellStyle name="?? 103" xfId="37" xr:uid="{771C6CD4-B867-4036-92BB-969F1D5CA1E5}"/>
    <cellStyle name="?? 104" xfId="38" xr:uid="{4B4DB41E-FF34-4E7A-AF4A-DAC6718EE733}"/>
    <cellStyle name="?? 105" xfId="39" xr:uid="{074D5821-121E-431F-BCF8-DDC1D9164909}"/>
    <cellStyle name="?? 106" xfId="40" xr:uid="{BAFE8285-B7F2-482B-9852-8BF19300A16B}"/>
    <cellStyle name="?? 107" xfId="41" xr:uid="{9D4352E6-2DA8-41B7-B6FC-9A4162A07CEC}"/>
    <cellStyle name="?? 108" xfId="42" xr:uid="{7A99D27F-E8FB-45E4-9800-8308F7F5A326}"/>
    <cellStyle name="?? 109" xfId="43" xr:uid="{C8A77CB4-8EF9-4CE2-AD43-2F86F3C3133C}"/>
    <cellStyle name="?? 11" xfId="44" xr:uid="{B0B1DC04-98A4-4FF2-A449-717101D1502B}"/>
    <cellStyle name="?? 110" xfId="45" xr:uid="{CD4657C7-F7F8-488C-B879-9A33DCD5AD7B}"/>
    <cellStyle name="?? 111" xfId="46" xr:uid="{8A733FE7-F249-4515-B308-341B5D2C3D49}"/>
    <cellStyle name="?? 112" xfId="47" xr:uid="{9F0C0D8C-1F5E-489C-BFD0-129919E54DB6}"/>
    <cellStyle name="?? 113" xfId="48" xr:uid="{CFBD0CC1-C2CD-42A5-BE8D-328EDFEE29EE}"/>
    <cellStyle name="?? 114" xfId="49" xr:uid="{3FFD2F73-FD37-48A5-8A57-AAE93F429C57}"/>
    <cellStyle name="?? 115" xfId="50" xr:uid="{94588D83-269A-4147-B890-A298ED8E2C38}"/>
    <cellStyle name="?? 116" xfId="51" xr:uid="{77E17254-D302-4421-8D3B-923D6B36471A}"/>
    <cellStyle name="?? 117" xfId="52" xr:uid="{38C3D6AB-AAC4-4147-92CF-C694BD22193B}"/>
    <cellStyle name="?? 118" xfId="53" xr:uid="{F1B30BCF-D430-428E-9A1A-BF3CC6C0F64A}"/>
    <cellStyle name="?? 119" xfId="54" xr:uid="{20E3ED6D-073C-4FDF-BA57-85594C18C380}"/>
    <cellStyle name="?? 12" xfId="55" xr:uid="{57270ED1-2FB6-43ED-89CD-1FC69346BA23}"/>
    <cellStyle name="?? 120" xfId="56" xr:uid="{A83AF84C-C3B2-4D38-BCC7-320BA67FF7AD}"/>
    <cellStyle name="?? 121" xfId="57" xr:uid="{628297CD-3933-4BBD-A014-8B21CC2C10C5}"/>
    <cellStyle name="?? 122" xfId="58" xr:uid="{BBF57B36-57DF-46E6-B0FB-FB11CBC61140}"/>
    <cellStyle name="?? 123" xfId="59" xr:uid="{D1ADE772-BD32-464E-90DA-A8106152353E}"/>
    <cellStyle name="?? 124" xfId="60" xr:uid="{2CF9B186-E03E-4725-980A-A887A5C03C2B}"/>
    <cellStyle name="?? 125" xfId="61" xr:uid="{B02DCBED-B013-43BB-A1EC-1660E3615F83}"/>
    <cellStyle name="?? 126" xfId="62" xr:uid="{99813160-9B4D-4A21-A5CD-AAE7C465C465}"/>
    <cellStyle name="?? 127" xfId="63" xr:uid="{C6BE23B9-1A76-4DF2-9BE9-E9A304FBD92F}"/>
    <cellStyle name="?? 128" xfId="64" xr:uid="{CB64D572-E1E1-4CBA-8886-F23ECD76BCF4}"/>
    <cellStyle name="?? 129" xfId="65" xr:uid="{8EF3E4D3-C0D2-4A6E-BA58-72B74A61C722}"/>
    <cellStyle name="?? 13" xfId="66" xr:uid="{20652CCD-8B78-46A2-B94F-554CC80CC3A1}"/>
    <cellStyle name="?? 130" xfId="67" xr:uid="{E3BBA942-A114-492D-AC63-147FD2776E9A}"/>
    <cellStyle name="?? 131" xfId="68" xr:uid="{6E781356-F11C-4348-871B-2C8201BA66B1}"/>
    <cellStyle name="?? 132" xfId="69" xr:uid="{2E1119DF-7E44-4517-A878-7F9A27ACAF85}"/>
    <cellStyle name="?? 133" xfId="70" xr:uid="{CB30EF54-BA5C-47F4-BEAB-E5CC6390F376}"/>
    <cellStyle name="?? 134" xfId="71" xr:uid="{1513FFB5-E643-4AE4-BD3B-49A2C0838731}"/>
    <cellStyle name="?? 135" xfId="72" xr:uid="{6316A9ED-8E4C-4477-BF1C-D3FAF8CFD946}"/>
    <cellStyle name="?? 136" xfId="73" xr:uid="{BFB8331D-D1E5-49C8-92BA-309A5DE50E57}"/>
    <cellStyle name="?? 137" xfId="74" xr:uid="{42720AAF-FF2B-4450-8287-19110D06D2B4}"/>
    <cellStyle name="?? 138" xfId="75" xr:uid="{C1464C5C-2F2B-4079-B427-308FBFBE3A46}"/>
    <cellStyle name="?? 139" xfId="76" xr:uid="{D21CB1CE-E90A-419A-BB19-B60928E28AA9}"/>
    <cellStyle name="?? 14" xfId="77" xr:uid="{2D161C88-4955-4FAE-AFED-2C45F3301F2C}"/>
    <cellStyle name="?? 140" xfId="78" xr:uid="{C0D845FD-6EDB-4E95-A3AE-4A3633207D4F}"/>
    <cellStyle name="?? 141" xfId="79" xr:uid="{A84F208F-0D56-4856-A51A-761FCA27C310}"/>
    <cellStyle name="?? 142" xfId="80" xr:uid="{3CD499F6-A17F-495D-975C-45360958615F}"/>
    <cellStyle name="?? 143" xfId="81" xr:uid="{25F189EC-99F3-43B8-AF8C-69980A8F74DE}"/>
    <cellStyle name="?? 144" xfId="82" xr:uid="{667912D7-E183-458E-8409-A752DCE82079}"/>
    <cellStyle name="?? 145" xfId="83" xr:uid="{0B703D12-F1E8-44A4-ABCB-B240C1FADA75}"/>
    <cellStyle name="?? 146" xfId="84" xr:uid="{77D29CBF-4ADE-4CE6-9D30-D75D32104682}"/>
    <cellStyle name="?? 147" xfId="85" xr:uid="{AFE25401-89D3-4A8E-95DF-A4CEBFA1A032}"/>
    <cellStyle name="?? 148" xfId="86" xr:uid="{0CF86A4F-C984-477B-8CB5-384A56870DDF}"/>
    <cellStyle name="?? 149" xfId="87" xr:uid="{A1AAE739-2B5F-4939-9B66-3C2B99F577FC}"/>
    <cellStyle name="?? 15" xfId="88" xr:uid="{D69CBB57-63C6-4A50-8463-EDE879560C65}"/>
    <cellStyle name="?? 150" xfId="89" xr:uid="{ABDBC58C-DCE1-479B-B6DA-96538C99DC0A}"/>
    <cellStyle name="?? 151" xfId="90" xr:uid="{51DB98DB-23B2-4746-8E47-15934AC88A33}"/>
    <cellStyle name="?? 152" xfId="91" xr:uid="{588DFEFE-8FA0-41E3-B7BF-CE1B597DDC46}"/>
    <cellStyle name="?? 153" xfId="92" xr:uid="{CC8ACF46-A7E6-462D-8CA7-7D83FE900C1F}"/>
    <cellStyle name="?? 16" xfId="93" xr:uid="{410EB573-1DA3-444A-9268-920703E02EEB}"/>
    <cellStyle name="?? 17" xfId="94" xr:uid="{76AC225A-CAAB-4DE7-87D6-844AA685130D}"/>
    <cellStyle name="?? 18" xfId="95" xr:uid="{BE5938A1-0FEC-4EEB-AFC8-6C5C1A8290B6}"/>
    <cellStyle name="?? 19" xfId="96" xr:uid="{6C30CBC5-1B12-48E2-B90D-4C57EAA9E006}"/>
    <cellStyle name="?? 2" xfId="97" xr:uid="{1FD0D5B2-A002-43F0-B950-95BE65481BEA}"/>
    <cellStyle name="?? 20" xfId="98" xr:uid="{969320AB-736E-4386-A57B-40F7092B09BB}"/>
    <cellStyle name="?? 21" xfId="99" xr:uid="{4013B712-5508-416E-9715-AC1593A158DB}"/>
    <cellStyle name="?? 22" xfId="100" xr:uid="{EE0EA286-3B17-4F1D-87A6-F8AA7DF4F9F9}"/>
    <cellStyle name="?? 23" xfId="101" xr:uid="{2F0A66A1-D08B-4289-90E5-41E97004B3A9}"/>
    <cellStyle name="?? 24" xfId="102" xr:uid="{81CB4286-4F01-441D-A95D-7B8087855857}"/>
    <cellStyle name="?? 25" xfId="103" xr:uid="{16C787CF-A740-4E47-8FB4-F21D7A60BDC1}"/>
    <cellStyle name="?? 26" xfId="104" xr:uid="{BFF90286-A2CB-48B2-90FA-F817096668E9}"/>
    <cellStyle name="?? 27" xfId="105" xr:uid="{4C00FD39-B437-490C-BBE9-A2F74CEC14ED}"/>
    <cellStyle name="?? 28" xfId="106" xr:uid="{AFEC1C4B-4E08-4C4D-82E4-399F0AFF41C7}"/>
    <cellStyle name="?? 29" xfId="107" xr:uid="{60CA8C65-DF5E-4589-9BFE-B891F759EBBE}"/>
    <cellStyle name="?? 3" xfId="108" xr:uid="{0164B8BF-2517-489D-8BA5-7F6396F19477}"/>
    <cellStyle name="?? 30" xfId="109" xr:uid="{BE071720-6570-4046-B210-8525286D1A7F}"/>
    <cellStyle name="?? 31" xfId="110" xr:uid="{24E81A19-C83D-49F1-966F-3EF03BC1CA50}"/>
    <cellStyle name="?? 32" xfId="111" xr:uid="{EF84C95B-5642-4B8E-913B-0983F6213312}"/>
    <cellStyle name="?? 33" xfId="112" xr:uid="{D8C71FDC-A669-48C3-A391-34B237246340}"/>
    <cellStyle name="?? 34" xfId="113" xr:uid="{A2154CF5-8074-42BF-B779-DDBF144DE5E1}"/>
    <cellStyle name="?? 35" xfId="114" xr:uid="{59792CE9-B028-4A82-BD5B-A0BF4B7E5167}"/>
    <cellStyle name="?? 36" xfId="115" xr:uid="{47FA3793-3A54-4F1D-9BFF-0CB66A8AE2A2}"/>
    <cellStyle name="?? 37" xfId="116" xr:uid="{A881E3EF-49EE-4A6F-B72B-1ABC2E432546}"/>
    <cellStyle name="?? 38" xfId="117" xr:uid="{5819A452-F9CF-409B-8948-493D30939509}"/>
    <cellStyle name="?? 39" xfId="118" xr:uid="{7DEC9933-3520-4AEB-B78B-FD8CCC4C982E}"/>
    <cellStyle name="?? 4" xfId="119" xr:uid="{5E8A8DD3-5544-41C0-8CE1-086E0BEF7D6A}"/>
    <cellStyle name="?? 40" xfId="120" xr:uid="{55D7C5E1-6FD0-4670-BFC4-0E3FBE0BC830}"/>
    <cellStyle name="?? 41" xfId="121" xr:uid="{CBC770A2-23C0-4DBC-82CF-38D2F9B0170F}"/>
    <cellStyle name="?? 42" xfId="122" xr:uid="{08664853-9F71-480D-B8FB-3BBC00E8DACE}"/>
    <cellStyle name="?? 43" xfId="123" xr:uid="{92D3A50A-9415-4B93-842F-ED51C57E0AD1}"/>
    <cellStyle name="?? 44" xfId="124" xr:uid="{775C0761-6818-4455-8B62-AF6BE7CCBB07}"/>
    <cellStyle name="?? 45" xfId="125" xr:uid="{55742518-3E14-4FFA-9C8C-689D0842A4DB}"/>
    <cellStyle name="?? 46" xfId="126" xr:uid="{1CCF44D4-5BD8-4572-8146-A8530E0DC051}"/>
    <cellStyle name="?? 47" xfId="127" xr:uid="{5ACEC441-461D-4F2A-9850-A0A6781698DD}"/>
    <cellStyle name="?? 48" xfId="128" xr:uid="{F3A7FF69-32B5-40D1-919D-5C10080EEA46}"/>
    <cellStyle name="?? 49" xfId="129" xr:uid="{9D05722E-DFB2-4888-A4D6-B2382ED2096F}"/>
    <cellStyle name="?? 5" xfId="130" xr:uid="{F03507B1-4BBB-4171-8979-8CE28E021A22}"/>
    <cellStyle name="?? 50" xfId="131" xr:uid="{9D4E5707-FB7F-4828-8A87-B770B5043A81}"/>
    <cellStyle name="?? 51" xfId="132" xr:uid="{1B3716D9-069C-423C-83B1-0071D5EB1FFD}"/>
    <cellStyle name="?? 52" xfId="133" xr:uid="{DC046E6E-B912-486B-9FF9-E200E8964EDC}"/>
    <cellStyle name="?? 53" xfId="134" xr:uid="{D38512C6-DB78-4F1B-B3A8-AB111E6B5B7C}"/>
    <cellStyle name="?? 54" xfId="135" xr:uid="{BD4474B8-84F8-4116-8EF9-BE7B911A19AE}"/>
    <cellStyle name="?? 55" xfId="136" xr:uid="{A6ECED7E-77A6-4C78-9CCF-11B8B8146977}"/>
    <cellStyle name="?? 56" xfId="137" xr:uid="{C1F499FF-7DBD-4D41-AFE1-67A984C62ECC}"/>
    <cellStyle name="?? 57" xfId="138" xr:uid="{7996EBD1-9496-4B83-AF1D-7352C1CD3FBD}"/>
    <cellStyle name="?? 58" xfId="139" xr:uid="{56EBA424-FD96-4A8F-A985-8D1A3B53FE47}"/>
    <cellStyle name="?? 59" xfId="140" xr:uid="{32DD5CC1-10E2-49C8-B13A-09054F92E502}"/>
    <cellStyle name="?? 6" xfId="141" xr:uid="{29EFBE7E-8880-4904-B1D9-7270CDE06861}"/>
    <cellStyle name="?? 60" xfId="142" xr:uid="{586784CA-0801-4766-8616-7A4709B45E47}"/>
    <cellStyle name="?? 61" xfId="143" xr:uid="{DD982627-13BB-4C4D-AD82-A30B119453D8}"/>
    <cellStyle name="?? 62" xfId="144" xr:uid="{3344B686-791D-42D0-A3FD-4A6D73A9DD48}"/>
    <cellStyle name="?? 63" xfId="145" xr:uid="{5357EBEB-F4A5-40E6-8E2C-639AF3A5F524}"/>
    <cellStyle name="?? 64" xfId="146" xr:uid="{4AC411AD-6C4D-4000-B65D-CE833F1E075F}"/>
    <cellStyle name="?? 65" xfId="147" xr:uid="{7D839642-D2E9-468D-A6CF-60B908E78A65}"/>
    <cellStyle name="?? 66" xfId="148" xr:uid="{6BFE5E2E-0399-4B36-8D60-BA2D7BEDFE19}"/>
    <cellStyle name="?? 67" xfId="149" xr:uid="{973B63BE-F913-482F-9086-9776EAE9CEEA}"/>
    <cellStyle name="?? 68" xfId="150" xr:uid="{C631EC86-5F95-48C5-9004-991DBD3C0AB1}"/>
    <cellStyle name="?? 69" xfId="151" xr:uid="{0EA20632-F09D-4152-97E3-E21E2E8FAE88}"/>
    <cellStyle name="?? 7" xfId="152" xr:uid="{22CAFFDE-E966-41A6-A75F-9E94FF4D8847}"/>
    <cellStyle name="?? 70" xfId="153" xr:uid="{22562B96-27B3-446B-8E77-76AD27115BBA}"/>
    <cellStyle name="?? 71" xfId="154" xr:uid="{6BDC8998-B75D-4A94-8E05-4763A450E56B}"/>
    <cellStyle name="?? 72" xfId="155" xr:uid="{ABF77FA7-C3F3-450B-97E4-E912B21B9E94}"/>
    <cellStyle name="?? 73" xfId="156" xr:uid="{E7C4384E-00E2-4ED8-9491-F4FE91C1AB3F}"/>
    <cellStyle name="?? 74" xfId="157" xr:uid="{13ECE7DC-9D23-4DC7-830F-B1DDE32720A8}"/>
    <cellStyle name="?? 75" xfId="158" xr:uid="{031AEE82-AE0C-4167-B280-74C6BD4B7F06}"/>
    <cellStyle name="?? 76" xfId="159" xr:uid="{70E2AAF9-D3C6-4E22-89AB-29FFD22D1086}"/>
    <cellStyle name="?? 77" xfId="160" xr:uid="{6565FAD4-B640-4749-9EF8-B2682500889E}"/>
    <cellStyle name="?? 78" xfId="161" xr:uid="{2E698736-B895-45FE-A3FA-E20644A626D1}"/>
    <cellStyle name="?? 79" xfId="162" xr:uid="{BEEAD78F-FEE5-49E1-A202-E734F731E196}"/>
    <cellStyle name="?? 8" xfId="163" xr:uid="{7F302208-3BFA-48CB-984B-67DF21FFD8AE}"/>
    <cellStyle name="?? 80" xfId="164" xr:uid="{CCFE0C46-9B55-4B48-AAF4-C36C00AB139C}"/>
    <cellStyle name="?? 81" xfId="165" xr:uid="{28C8233C-3CE3-4E13-A033-56C361F4194D}"/>
    <cellStyle name="?? 82" xfId="166" xr:uid="{75DA1DC1-8474-4EA4-B287-548C2CA0C4CD}"/>
    <cellStyle name="?? 83" xfId="167" xr:uid="{0271424E-92B7-4B00-B311-C2221A4AA28A}"/>
    <cellStyle name="?? 84" xfId="168" xr:uid="{6CF84064-509D-4EC6-8571-075A99E58127}"/>
    <cellStyle name="?? 85" xfId="169" xr:uid="{973D96A8-5D47-480F-9B26-4B87F2C96091}"/>
    <cellStyle name="?? 86" xfId="170" xr:uid="{FD3BEEAF-B45A-4010-A8DE-C23EFD698760}"/>
    <cellStyle name="?? 87" xfId="171" xr:uid="{F3A49744-3CDE-404A-9F6C-DF9F4EB461EC}"/>
    <cellStyle name="?? 88" xfId="172" xr:uid="{13342112-92DB-4C13-B10A-F244F59DA8C7}"/>
    <cellStyle name="?? 89" xfId="173" xr:uid="{79F5974D-8F0E-4949-9956-F3EDF4701865}"/>
    <cellStyle name="?? 9" xfId="174" xr:uid="{F431EF25-15B0-4501-8ACB-D1E8347C3DC2}"/>
    <cellStyle name="?? 90" xfId="175" xr:uid="{74756AD0-FC0C-4484-A31C-6ECC266DAF06}"/>
    <cellStyle name="?? 91" xfId="176" xr:uid="{97AC33F1-9F5A-41D0-9ACE-630CB337C213}"/>
    <cellStyle name="?? 92" xfId="177" xr:uid="{6FCB9777-2CBA-4836-81D1-FD99C4BB45F1}"/>
    <cellStyle name="?? 93" xfId="178" xr:uid="{42EDAB55-808F-409F-8704-707B8F8554DC}"/>
    <cellStyle name="?? 94" xfId="179" xr:uid="{A077C49B-D589-45B0-99E8-8F851D53639B}"/>
    <cellStyle name="?? 95" xfId="180" xr:uid="{D32D1E38-B89F-45FC-B3AB-9876983737F8}"/>
    <cellStyle name="?? 96" xfId="181" xr:uid="{C758368E-0F06-4925-8E2A-6185D34731AD}"/>
    <cellStyle name="?? 97" xfId="182" xr:uid="{5905E4C0-E357-4E33-A097-DF375FBFF96F}"/>
    <cellStyle name="?? 98" xfId="183" xr:uid="{5920D4A5-FA5F-4394-8D11-DE460D992A92}"/>
    <cellStyle name="?? 99" xfId="184" xr:uid="{85793D86-7F3C-4B67-B17A-A2AB7D2C617A}"/>
    <cellStyle name="?_x001d_??%U©÷u&amp;H©÷9_x0008_? s_x000a__x0007__x0001__x0001_" xfId="185" xr:uid="{A52753A7-5043-422D-8F13-0FE5B966B647}"/>
    <cellStyle name="?_x001d_??%U©÷u&amp;H©÷9_x0008_?_x0009_s_x000a__x0007__x0001__x0001_" xfId="186" xr:uid="{177808D8-9CDB-4DDE-ABF1-756EAC63F1CE}"/>
    <cellStyle name="???? [0.00]_      " xfId="187" xr:uid="{609F4EE9-39E2-462B-AD6A-89849CD12CF1}"/>
    <cellStyle name="??????" xfId="188" xr:uid="{8CD3DCDA-2F63-4133-8EFB-42C5A60CF135}"/>
    <cellStyle name="????_      " xfId="189" xr:uid="{E967A9D9-3F59-4B59-9D58-D2F28E8CE24A}"/>
    <cellStyle name="???[0]_?? DI" xfId="190" xr:uid="{F9B9B143-B68F-49F8-837A-B165652FFDE0}"/>
    <cellStyle name="???_?? DI" xfId="191" xr:uid="{E216E80C-446A-4D9E-9C42-03A7C98A0C44}"/>
    <cellStyle name="??[0]_BRE" xfId="192" xr:uid="{9088C6B6-CCA8-4492-B173-7F841093DB5A}"/>
    <cellStyle name="??_      " xfId="193" xr:uid="{C5877E19-B064-4315-996D-543EFD15E33A}"/>
    <cellStyle name="??A? [0]_laroux_1_¢¬???¢â? " xfId="194" xr:uid="{D46F49DF-DB73-425C-A0A0-C5E22E760794}"/>
    <cellStyle name="??A?_laroux_1_¢¬???¢â? " xfId="195" xr:uid="{362C23AD-52CC-44CA-B35A-5569B04922D4}"/>
    <cellStyle name="?¡±¢¥?_?¨ù??¢´¢¥_¢¬???¢â? " xfId="196" xr:uid="{E85C14CF-3407-44BA-9A15-96957604375D}"/>
    <cellStyle name="_x0001_?¶æµ_x001b_ºß­ " xfId="197" xr:uid="{7F384DCC-1DE3-49F5-ADA0-5F1D153117EF}"/>
    <cellStyle name="_x0001_?¶æµ_x001b_ºß­_" xfId="198" xr:uid="{7F58AA48-5354-45AC-BD66-BD14A4CE8080}"/>
    <cellStyle name="?ðÇ%U?&amp;H?_x0008_?s_x000a__x0007__x0001__x0001_" xfId="199" xr:uid="{543BE5A8-0CBC-4E79-9633-96EA43B7FA16}"/>
    <cellStyle name="[0]_Chi phÝ kh¸c_V" xfId="200" xr:uid="{7548311C-B337-436F-8D4E-CD93660640C4}"/>
    <cellStyle name="_x0001_\Ô" xfId="201" xr:uid="{F215FB7D-0C67-4821-9A13-A551082C1CF9}"/>
    <cellStyle name="_1 TONG HOP - CA NA" xfId="202" xr:uid="{BB3DDF33-1875-4131-848B-EA2BFAC400F1}"/>
    <cellStyle name="_1 TONG HOP - CA NA 2" xfId="203" xr:uid="{DEB55926-4EF6-4656-BDD1-CCFFB5B857E0}"/>
    <cellStyle name="_8" xfId="204" xr:uid="{66C53A15-5BDB-44F6-B7B2-DB9CB313BAC1}"/>
    <cellStyle name="_8_Tinh hinh TH du an 2010-2011 BC UBKTTW (phong Vxa)" xfId="205" xr:uid="{F629456B-2725-45E4-8309-740770E1179A}"/>
    <cellStyle name="_8_Tinh hinh TH du an BC doan giam sat HDND (phong Vxa)" xfId="206" xr:uid="{EE6C1FFB-E885-4EB5-8B99-98827CFCC3BB}"/>
    <cellStyle name="_9" xfId="207" xr:uid="{D8AECD7D-2C4E-466A-86BA-944D2F3C5185}"/>
    <cellStyle name="_Bang Chi tieu (2)" xfId="208" xr:uid="{34ECC4E8-AEC7-4DF3-B0D5-5BBD644E0D02}"/>
    <cellStyle name="_BAO GIA NGAY 24-10-08 (co dam)" xfId="209" xr:uid="{DF5681AC-5C60-441A-B26A-9C1B7F4AAFD4}"/>
    <cellStyle name="_BAO GIA NGAY 24-10-08 (co dam) 2" xfId="210" xr:uid="{8E288713-86A2-4660-8C39-12C895DA590D}"/>
    <cellStyle name="_Book1" xfId="211" xr:uid="{7553F245-0F25-4A37-976C-96AE386CDDBE}"/>
    <cellStyle name="_Book1 2" xfId="212" xr:uid="{A44313F0-3C2B-4278-88C4-15F5D920BBE8}"/>
    <cellStyle name="_Book1_1" xfId="213" xr:uid="{0B35AE5E-CB2A-48E3-853E-E741EC7E080A}"/>
    <cellStyle name="_Book1_1 2" xfId="214" xr:uid="{80D43894-FB7C-4701-A475-8CEE619B781E}"/>
    <cellStyle name="_Book1_Book1" xfId="215" xr:uid="{50971A2D-D6E7-4FC6-9DB9-317A43715E21}"/>
    <cellStyle name="_Book1_Book1_1" xfId="216" xr:uid="{D236F07E-02BD-4912-A2FE-1A842EB8EE58}"/>
    <cellStyle name="_Book1_Kh ql62 (2010) 11-09" xfId="217" xr:uid="{084E0D93-CB23-4CC9-A6AF-51911D2A48F2}"/>
    <cellStyle name="_Book1_Tinh hinh TH du an 2010-2011 BC UBKTTW (phong Vxa)" xfId="218" xr:uid="{BAF25386-57F6-418F-9CF8-DF7307A2F8D1}"/>
    <cellStyle name="_Book1_Tinh hinh TH du an BC doan giam sat HDND (phong Vxa)" xfId="219" xr:uid="{87DE6EAF-0F7E-4EB5-93DB-0F6FCA6C0FE6}"/>
    <cellStyle name="_C.cong+B.luong-Sanluong" xfId="220" xr:uid="{324BA742-ABA7-457A-9EBC-E86C9DCCE979}"/>
    <cellStyle name="_Cau Phu Phuong" xfId="221" xr:uid="{EB898448-EE89-437B-B119-11A3BBABB3D9}"/>
    <cellStyle name="_DO-D1500-KHONG CO TRONG DT" xfId="222" xr:uid="{7A4F014F-2C22-42C4-8CCA-232DC8ACF994}"/>
    <cellStyle name="_DO-D1500-KHONG CO TRONG DT 2" xfId="223" xr:uid="{BCF7746A-603D-4CEC-8036-D89BA4BFEC7C}"/>
    <cellStyle name="_Duyet TK thay đôi" xfId="224" xr:uid="{2ED940F0-9CE9-4DF5-BEF3-7785DE781AC6}"/>
    <cellStyle name="_Duyet TK thay đôi_Tinh hinh TH du an 2010-2011 BC UBKTTW (phong Vxa)" xfId="225" xr:uid="{8084F418-220E-4FA4-B262-C6B7BD88CE41}"/>
    <cellStyle name="_Duyet TK thay đôi_Tinh hinh TH du an BC doan giam sat HDND (phong Vxa)" xfId="226" xr:uid="{55077F5A-2AC3-43E6-88D2-24D2B74719BD}"/>
    <cellStyle name="_Goi 1 A tham tra" xfId="227" xr:uid="{2BD57CE6-4AA0-4AA4-8196-47CEF379A556}"/>
    <cellStyle name="_Goi 2- My Ly Ban trinh" xfId="228" xr:uid="{8BFA51A5-9C05-4F97-B4EE-11388A7E719C}"/>
    <cellStyle name="_GOITHAUSO2" xfId="229" xr:uid="{0AD658AF-057B-4BC6-B4F5-DD09C309E6FD}"/>
    <cellStyle name="_GOITHAUSO3" xfId="230" xr:uid="{AE0E2788-C64B-41BA-8AF8-D52AA3D174C6}"/>
    <cellStyle name="_GOITHAUSO4" xfId="231" xr:uid="{18A7A0A0-7B4C-4E98-BCAA-90CAB5D7D402}"/>
    <cellStyle name="_HaHoa_TDT_DienCSang" xfId="232" xr:uid="{8F0EE928-EEA5-431C-86C2-CF566DAE9934}"/>
    <cellStyle name="_HaHoa19-5-07" xfId="233" xr:uid="{66B9C8D7-F0B2-484F-8278-81A9E705BA41}"/>
    <cellStyle name="_Kh ql62 (2010) 11-09" xfId="234" xr:uid="{2C57006F-FBFF-4BCA-B1CD-ABAD0C22A165}"/>
    <cellStyle name="_KL Dap BCua" xfId="235" xr:uid="{A27FF1FB-2648-4D54-94B0-F27787C14DA7}"/>
    <cellStyle name="_KT (2)" xfId="236" xr:uid="{FBB23903-CFEC-40DE-8D32-BCEE46ACBFD0}"/>
    <cellStyle name="_KT (2) 2" xfId="237" xr:uid="{509EA77B-DB78-47BA-BD9F-572BB7E09304}"/>
    <cellStyle name="_KT (2)_1" xfId="238" xr:uid="{0EEDFABD-C0B3-45B2-B56E-69F4EB3455F7}"/>
    <cellStyle name="_KT (2)_1 2" xfId="239" xr:uid="{8B45E2CB-3754-44E7-97B7-E31D12D0B422}"/>
    <cellStyle name="_KT (2)_2" xfId="240" xr:uid="{E5DB41AD-881A-4C12-A922-0C5F36AC6DF8}"/>
    <cellStyle name="_KT (2)_2 2" xfId="241" xr:uid="{D3CC0CD5-B8A4-4F87-9560-2EBEF4045056}"/>
    <cellStyle name="_KT (2)_2_TG-TH" xfId="242" xr:uid="{B50DF4D9-3F2E-46B2-A821-7C3295A64603}"/>
    <cellStyle name="_KT (2)_2_TG-TH 2" xfId="243" xr:uid="{4B1E2C51-CED0-4869-B7C9-105ABCB606F7}"/>
    <cellStyle name="_KT (2)_2_TG-TH 3" xfId="244" xr:uid="{F5F848B5-0F81-4383-B70C-DD026F1318F0}"/>
    <cellStyle name="_KT (2)_2_TG-TH_BANG TONG HOP TINH HINH THANH QUYET TOAN (MOI I)" xfId="245" xr:uid="{0293F462-A328-4A07-B49A-8236F9663EA4}"/>
    <cellStyle name="_KT (2)_2_TG-TH_BAO GIA NGAY 24-10-08 (co dam)" xfId="246" xr:uid="{C5779E37-3A0B-4320-81CE-C6200A3F9EFD}"/>
    <cellStyle name="_KT (2)_2_TG-TH_Book1" xfId="247" xr:uid="{7A153B41-E834-44A9-A0EA-6A1DC72C1CF2}"/>
    <cellStyle name="_KT (2)_2_TG-TH_Book1_1" xfId="248" xr:uid="{504CA54E-278E-4B9F-9F18-009CB92E2C61}"/>
    <cellStyle name="_KT (2)_2_TG-TH_CAU Khanh Nam(Thi Cong)" xfId="249" xr:uid="{77E5D5CD-B154-4B2A-B665-55F6C9438C1C}"/>
    <cellStyle name="_KT (2)_2_TG-TH_DU TRU VAT TU" xfId="250" xr:uid="{4C10BA76-6B58-4065-86F7-F89EFA4E0F49}"/>
    <cellStyle name="_KT (2)_2_TG-TH_DU TRU VAT TU 2" xfId="251" xr:uid="{A1597A4E-D49A-4153-BF20-343810CF8FF2}"/>
    <cellStyle name="_KT (2)_2_TG-TH_DU TRU VAT TU 3" xfId="252" xr:uid="{B4344487-2ADC-4152-9171-49B2216DA1DC}"/>
    <cellStyle name="_KT (2)_2_TG-TH_ÿÿÿÿÿ" xfId="253" xr:uid="{80DA26D9-BA21-42A0-865F-ED9AC9092BA2}"/>
    <cellStyle name="_KT (2)_2_TG-TH_ÿÿÿÿÿ 2" xfId="254" xr:uid="{B8F02DE9-DA04-45BE-9D79-84648F65354C}"/>
    <cellStyle name="_KT (2)_2_TG-TH_ÿÿÿÿÿ 3" xfId="255" xr:uid="{F1318DAA-A711-4A23-86E4-729C6BCC8A58}"/>
    <cellStyle name="_KT (2)_3" xfId="256" xr:uid="{BE603252-139B-4E28-B097-66BDBBC0CAD3}"/>
    <cellStyle name="_KT (2)_3 2" xfId="257" xr:uid="{561C754B-9E86-4292-B2A3-812CF76079E9}"/>
    <cellStyle name="_KT (2)_3_TG-TH" xfId="258" xr:uid="{666A2DD3-87D1-4924-92C2-322127C18385}"/>
    <cellStyle name="_KT (2)_3_TG-TH 2" xfId="259" xr:uid="{2E6E87D5-317D-4FC4-AD6D-8706612D73F0}"/>
    <cellStyle name="_KT (2)_3_TG-TH_PERSONAL" xfId="260" xr:uid="{1DA25FF3-D34D-4F07-AE61-0C038F054D3D}"/>
    <cellStyle name="_KT (2)_3_TG-TH_PERSONAL 2" xfId="261" xr:uid="{3B04F634-617F-4047-A996-CD11580115D5}"/>
    <cellStyle name="_KT (2)_3_TG-TH_PERSONAL_Book1" xfId="262" xr:uid="{8615607D-87D7-4CB3-8FFA-4C083B385B23}"/>
    <cellStyle name="_KT (2)_3_TG-TH_PERSONAL_Tong hop KHCB 2001" xfId="263" xr:uid="{337A71F3-DF2A-4E63-81EE-E3EB1BF9E4E7}"/>
    <cellStyle name="_KT (2)_4" xfId="264" xr:uid="{031770FE-801D-456E-9C32-8AD857A7B5DB}"/>
    <cellStyle name="_KT (2)_4 2" xfId="265" xr:uid="{E2586191-0851-442D-95C9-5FA381CE06BF}"/>
    <cellStyle name="_KT (2)_4 3" xfId="266" xr:uid="{3B94EA56-8EE2-4773-A4C5-A0FC8013445A}"/>
    <cellStyle name="_KT (2)_4_BANG TONG HOP TINH HINH THANH QUYET TOAN (MOI I)" xfId="267" xr:uid="{D7B148C4-991F-4679-9A2C-3DABFEF66EF1}"/>
    <cellStyle name="_KT (2)_4_BAO GIA NGAY 24-10-08 (co dam)" xfId="268" xr:uid="{67616390-7FF2-4881-B56E-C7E38172F1DA}"/>
    <cellStyle name="_KT (2)_4_Book1" xfId="269" xr:uid="{FD3F0304-1C48-4B8E-A43A-FD462E2D17FB}"/>
    <cellStyle name="_KT (2)_4_Book1_1" xfId="270" xr:uid="{5331424E-2358-453E-A636-DF65E3165ACF}"/>
    <cellStyle name="_KT (2)_4_CAU Khanh Nam(Thi Cong)" xfId="271" xr:uid="{B0F82287-4896-465A-AB6D-10994162AE57}"/>
    <cellStyle name="_KT (2)_4_DU TRU VAT TU" xfId="272" xr:uid="{CF6B1688-C16E-4F83-B391-41F14F0241E4}"/>
    <cellStyle name="_KT (2)_4_DU TRU VAT TU 2" xfId="273" xr:uid="{325877CA-00DD-4BC4-9B92-3CE3608A2E20}"/>
    <cellStyle name="_KT (2)_4_DU TRU VAT TU 3" xfId="274" xr:uid="{BBF83D8D-15C0-441D-9359-4F02B0E6D40D}"/>
    <cellStyle name="_KT (2)_4_TG-TH" xfId="275" xr:uid="{C799513A-4B84-452D-856F-72C1DA37A212}"/>
    <cellStyle name="_KT (2)_4_TG-TH 2" xfId="276" xr:uid="{1D4F7599-7208-4A42-931D-A82E9A3139EB}"/>
    <cellStyle name="_KT (2)_4_ÿÿÿÿÿ" xfId="277" xr:uid="{BA61D70C-5A84-4853-8D22-9CD576EBA871}"/>
    <cellStyle name="_KT (2)_4_ÿÿÿÿÿ 2" xfId="278" xr:uid="{BE14AC4E-D296-4A05-A676-2AB4E27D91C2}"/>
    <cellStyle name="_KT (2)_4_ÿÿÿÿÿ 3" xfId="279" xr:uid="{60C4A6F4-A758-4125-B669-A1A081EDE5DB}"/>
    <cellStyle name="_KT (2)_5" xfId="280" xr:uid="{3B865D1F-7C9F-4561-9F95-39A1419612B0}"/>
    <cellStyle name="_KT (2)_5 2" xfId="281" xr:uid="{A71D2E79-0B25-4696-B38D-608DEB2FE29E}"/>
    <cellStyle name="_KT (2)_5 3" xfId="282" xr:uid="{1732F704-B43B-4AA4-993C-FF2B9A90DB3D}"/>
    <cellStyle name="_KT (2)_5_BANG TONG HOP TINH HINH THANH QUYET TOAN (MOI I)" xfId="283" xr:uid="{45FF517E-B235-4759-9BC1-FC3E702BEBB9}"/>
    <cellStyle name="_KT (2)_5_BAO GIA NGAY 24-10-08 (co dam)" xfId="284" xr:uid="{E32C1E96-1CB5-4E43-979C-E5B453BCB229}"/>
    <cellStyle name="_KT (2)_5_Book1" xfId="285" xr:uid="{D35E32F7-70EB-4503-82B8-5DA0C7EC2DE5}"/>
    <cellStyle name="_KT (2)_5_Book1_1" xfId="286" xr:uid="{18DF96EF-CE47-4878-9DCF-C95BA075A264}"/>
    <cellStyle name="_KT (2)_5_CAU Khanh Nam(Thi Cong)" xfId="287" xr:uid="{3DCF8313-5403-4903-A7C6-3AA833F0FD4E}"/>
    <cellStyle name="_KT (2)_5_DU TRU VAT TU" xfId="288" xr:uid="{73B4842A-E507-4ACB-8742-4B992FCF6A95}"/>
    <cellStyle name="_KT (2)_5_DU TRU VAT TU 2" xfId="289" xr:uid="{BD5DA7B2-4ADC-49EB-A521-E844BB668D38}"/>
    <cellStyle name="_KT (2)_5_DU TRU VAT TU 3" xfId="290" xr:uid="{2E3DF3B6-8836-4908-ACE6-B4393B70FF74}"/>
    <cellStyle name="_KT (2)_5_ÿÿÿÿÿ" xfId="291" xr:uid="{97A92F4C-F590-4FEB-BBB5-AB0D97A646E4}"/>
    <cellStyle name="_KT (2)_5_ÿÿÿÿÿ 2" xfId="292" xr:uid="{423661F6-BEE8-48B2-924D-8CD8F8078781}"/>
    <cellStyle name="_KT (2)_5_ÿÿÿÿÿ 3" xfId="293" xr:uid="{5394A417-5E7F-4DD1-9D11-12575F4E0C72}"/>
    <cellStyle name="_KT (2)_PERSONAL" xfId="294" xr:uid="{1CF48413-360F-4B81-B953-B68B30A5DD18}"/>
    <cellStyle name="_KT (2)_PERSONAL 2" xfId="295" xr:uid="{6F27346D-F971-48EE-98CB-8D77A179C67C}"/>
    <cellStyle name="_KT (2)_PERSONAL_Book1" xfId="296" xr:uid="{8E0D9339-CBD7-4E29-82EA-530EB7D95564}"/>
    <cellStyle name="_KT (2)_PERSONAL_Tong hop KHCB 2001" xfId="297" xr:uid="{70800078-6729-4629-831F-55D8CC9CDED3}"/>
    <cellStyle name="_KT (2)_TG-TH" xfId="298" xr:uid="{39AB5682-BB2C-4421-AA33-BF0BAA019919}"/>
    <cellStyle name="_KT (2)_TG-TH 2" xfId="299" xr:uid="{C241DC42-C48C-41B4-8BCF-E25A8C477734}"/>
    <cellStyle name="_KT_TG" xfId="300" xr:uid="{67E4D9D9-CCF4-4592-8118-7F89C7A19A09}"/>
    <cellStyle name="_KT_TG 2" xfId="301" xr:uid="{5724140D-2EA5-422A-A2F7-E3676DB2D5C4}"/>
    <cellStyle name="_KT_TG_1" xfId="302" xr:uid="{58ED4E98-C6E7-447D-B151-3E4BB3A29F14}"/>
    <cellStyle name="_KT_TG_1 2" xfId="303" xr:uid="{020E9E08-26E7-484D-A912-CA9B7CF68146}"/>
    <cellStyle name="_KT_TG_1 3" xfId="304" xr:uid="{085C85E3-4905-4167-9D1F-2AC595651200}"/>
    <cellStyle name="_KT_TG_1_BANG TONG HOP TINH HINH THANH QUYET TOAN (MOI I)" xfId="305" xr:uid="{B34C5CCA-F7AC-4742-AD98-57C0956764BD}"/>
    <cellStyle name="_KT_TG_1_BAO GIA NGAY 24-10-08 (co dam)" xfId="306" xr:uid="{6935BED6-174C-48BF-B594-5613A03A2923}"/>
    <cellStyle name="_KT_TG_1_Book1" xfId="307" xr:uid="{8FAD1A28-1BDC-4DE0-83CB-F5027BB8AC23}"/>
    <cellStyle name="_KT_TG_1_Book1_1" xfId="308" xr:uid="{4026EC45-D99A-4F2E-A165-E51A18ECCA70}"/>
    <cellStyle name="_KT_TG_1_CAU Khanh Nam(Thi Cong)" xfId="309" xr:uid="{67CC3C0F-2934-43EC-A244-C34D14E1CB9F}"/>
    <cellStyle name="_KT_TG_1_DU TRU VAT TU" xfId="310" xr:uid="{78A6F60F-E0A6-4AD4-8FB2-AA96C193400E}"/>
    <cellStyle name="_KT_TG_1_DU TRU VAT TU 2" xfId="311" xr:uid="{B18BE0A3-D0C9-48A3-9701-0F976EE9E936}"/>
    <cellStyle name="_KT_TG_1_DU TRU VAT TU 3" xfId="312" xr:uid="{1212DF3A-CCDC-4C22-A4E0-5C39B753DF97}"/>
    <cellStyle name="_KT_TG_1_ÿÿÿÿÿ" xfId="313" xr:uid="{DBA3E764-1DA9-4567-BC4E-A593CD0B47DD}"/>
    <cellStyle name="_KT_TG_1_ÿÿÿÿÿ 2" xfId="314" xr:uid="{E61643B2-0FA7-4E5C-838C-291565A0A948}"/>
    <cellStyle name="_KT_TG_1_ÿÿÿÿÿ 3" xfId="315" xr:uid="{EC1E0BEB-2CE5-4597-B0A0-2DD76E29F364}"/>
    <cellStyle name="_KT_TG_2" xfId="316" xr:uid="{6B33785D-8AEE-455D-8FE2-A5F6037A606C}"/>
    <cellStyle name="_KT_TG_2 2" xfId="317" xr:uid="{9D39625A-E87F-46DF-9606-38F41355C227}"/>
    <cellStyle name="_KT_TG_2 3" xfId="318" xr:uid="{B6F051D0-1144-4293-84AB-9297052C4DEE}"/>
    <cellStyle name="_KT_TG_2_BANG TONG HOP TINH HINH THANH QUYET TOAN (MOI I)" xfId="319" xr:uid="{8A661AB7-3B22-41B2-A7A9-9929E5AE0783}"/>
    <cellStyle name="_KT_TG_2_BAO GIA NGAY 24-10-08 (co dam)" xfId="320" xr:uid="{F60062FC-CD44-439E-994D-80B7900B48C1}"/>
    <cellStyle name="_KT_TG_2_Book1" xfId="321" xr:uid="{63574DEE-839B-4DF2-9571-D3CCC3F316FB}"/>
    <cellStyle name="_KT_TG_2_Book1_1" xfId="322" xr:uid="{DF49BCE3-0B5A-4716-A781-C215BDB72FB2}"/>
    <cellStyle name="_KT_TG_2_CAU Khanh Nam(Thi Cong)" xfId="323" xr:uid="{267019DF-D381-4D43-AF12-853976C1E757}"/>
    <cellStyle name="_KT_TG_2_DU TRU VAT TU" xfId="324" xr:uid="{83C7BD12-2965-419D-839C-6E642EC4415E}"/>
    <cellStyle name="_KT_TG_2_DU TRU VAT TU 2" xfId="325" xr:uid="{4A83789D-680C-45F0-BA6E-B159C76C47DC}"/>
    <cellStyle name="_KT_TG_2_DU TRU VAT TU 3" xfId="326" xr:uid="{B828F7BA-59A6-4A5E-AAF8-13CA240E316C}"/>
    <cellStyle name="_KT_TG_2_ÿÿÿÿÿ" xfId="327" xr:uid="{6A1FF2F6-281A-4E01-9619-C70DF6E7840D}"/>
    <cellStyle name="_KT_TG_2_ÿÿÿÿÿ 2" xfId="328" xr:uid="{6B598393-A0BA-41DD-BD96-AA857D7DE2B7}"/>
    <cellStyle name="_KT_TG_2_ÿÿÿÿÿ 3" xfId="329" xr:uid="{4D6D7C78-2DB7-4584-BBB9-292683A79D4D}"/>
    <cellStyle name="_KT_TG_3" xfId="330" xr:uid="{A60AF701-23B1-402F-A30C-54748364E454}"/>
    <cellStyle name="_KT_TG_3 2" xfId="331" xr:uid="{0287BD89-8E08-4373-BDF5-E647C3ECA35D}"/>
    <cellStyle name="_KT_TG_4" xfId="332" xr:uid="{D439C927-0712-4FBC-A93E-99F46D9A6994}"/>
    <cellStyle name="_KT_TG_4 2" xfId="333" xr:uid="{0E80F206-E9C7-40E9-A7D0-983B3B02FEBF}"/>
    <cellStyle name="_MauThanTKKT-goi7-DonGia2143(vl t7)" xfId="334" xr:uid="{714FC764-CCE8-4078-B63E-10FAB93670ED}"/>
    <cellStyle name="_MauThanTKKT-goi7-DonGia2143(vl t7)_Tinh hinh TH du an 2010-2011 BC UBKTTW (phong Vxa)" xfId="335" xr:uid="{ED0BBD81-562A-45C8-A31F-DBDD46F2DF8D}"/>
    <cellStyle name="_MauThanTKKT-goi7-DonGia2143(vl t7)_Tinh hinh TH du an BC doan giam sat HDND (phong Vxa)" xfId="336" xr:uid="{E26C65BC-85B0-41C6-81B6-69F65DE26B80}"/>
    <cellStyle name="_Nhu cau von ung truoc 2011 Tha h Hoa + Nge An gui TW" xfId="337" xr:uid="{82C6FAF6-B6F9-405F-9269-18E4032C6340}"/>
    <cellStyle name="_Nhu cau von ung truoc 2011 Tha h Hoa + Nge An gui TW_Tinh hinh TH du an 2010-2011 BC UBKTTW (phong Vxa)" xfId="338" xr:uid="{5E0B203A-E6FE-4042-86E6-550B3DD74148}"/>
    <cellStyle name="_Nhu cau von ung truoc 2011 Tha h Hoa + Nge An gui TW_Tinh hinh TH du an BC doan giam sat HDND (phong Vxa)" xfId="339" xr:uid="{CA42F8D4-C7C9-4398-B788-AAA80D0D1DA3}"/>
    <cellStyle name="_PERSONAL" xfId="340" xr:uid="{0B97DE27-9642-4692-B431-5C90B4ECC3DD}"/>
    <cellStyle name="_PERSONAL 2" xfId="341" xr:uid="{EA0D9BDB-65F5-4DA9-9888-B3F8863F2642}"/>
    <cellStyle name="_PERSONAL_Book1" xfId="342" xr:uid="{74E00D4E-C7BA-4C9E-AD46-86A634C026C1}"/>
    <cellStyle name="_PERSONAL_Tong hop KHCB 2001" xfId="343" xr:uid="{7D639B91-AA8B-46CE-8998-15FA5802DA3E}"/>
    <cellStyle name="_Q TOAN  SCTX QL.62 QUI I ( oanh)" xfId="344" xr:uid="{1CE7D45A-E159-47B6-B80C-BC61A936B983}"/>
    <cellStyle name="_Q TOAN  SCTX QL.62 QUI I ( oanh) 2" xfId="345" xr:uid="{18678DC7-0CF9-445B-9255-53F714ACF2F4}"/>
    <cellStyle name="_Q TOAN  SCTX QL.62 QUI II ( oanh)" xfId="346" xr:uid="{C858196E-298F-4872-941D-4C136B1D06B7}"/>
    <cellStyle name="_Q TOAN  SCTX QL.62 QUI II ( oanh) 2" xfId="347" xr:uid="{8229A609-9ED8-4ED2-87BC-4EE3268F8604}"/>
    <cellStyle name="_Q4_1ormal_Q496 SBU" xfId="348" xr:uid="{7D026B31-1C97-4CBA-AC4D-F5B1D959961E}"/>
    <cellStyle name="_Q4_1ormal_Q496 SBU_001 Biểu KH vốn ngân sách 2014" xfId="349" xr:uid="{19C1273A-D555-4D10-8A9F-90D3CD6192FD}"/>
    <cellStyle name="_Q4_1ormal_Q496 SBU_009 Biểu KH vốn ngân sách 2014(8.7.2013)" xfId="350" xr:uid="{46678D99-BCBB-4C16-8EFD-1C1E41FFBD38}"/>
    <cellStyle name="_Q4_1ormal_Q496 SBU_009 Biểu KH vốn ngân sách 2014(9..2013). thim" xfId="351" xr:uid="{806D96F2-0191-48C5-A65B-010435716616}"/>
    <cellStyle name="_Q4_1ormal_Q496 SBU_Biểu chỉ tiêu sản xuất lâm nghiệp 2014" xfId="352" xr:uid="{15CE6413-8D4D-404F-B0DF-D9208B7ED168}"/>
    <cellStyle name="_Q4_1ormal_Q496 SBU_BIEU HUONG DAN CTMTQG" xfId="353" xr:uid="{C8B6EAB3-16D9-46E7-B8D4-3128BAF7D4A7}"/>
    <cellStyle name="_Q4_1ormal_Q496 SBU_mau bieu von kh 2014" xfId="354" xr:uid="{FF5E132F-311A-4D97-ADC6-F00607B53806}"/>
    <cellStyle name="_Q4_1ormal_Q496 SBU_mau bieu von kh 2014 KfW7" xfId="355" xr:uid="{7F2B9975-37F4-447D-96B8-FEE9B5562796}"/>
    <cellStyle name="_QT SCTXQL62_QT1 (Cty QL)" xfId="356" xr:uid="{1545671A-9DDB-47DB-9464-31AD2193844E}"/>
    <cellStyle name="_Sheet1" xfId="357" xr:uid="{9CE2D4A4-DDAC-4DA4-A505-B2C84C3504E2}"/>
    <cellStyle name="_Sheet1 2" xfId="358" xr:uid="{E9209092-1317-4E29-AD12-E1257D0117CF}"/>
    <cellStyle name="_Sheet1_HC Details" xfId="359" xr:uid="{1B56CDAF-1B59-4A8F-840A-7D98011F33C4}"/>
    <cellStyle name="_Sheet1_HC Details_Tinh hinh TH du an 2010-2011 BC UBKTTW (phong Vxa)" xfId="360" xr:uid="{A360D327-8F1E-4AE6-9893-0D1298368ECE}"/>
    <cellStyle name="_Sheet1_HC Details_Tinh hinh TH du an BC doan giam sat HDND (phong Vxa)" xfId="361" xr:uid="{E1FF5BB0-853A-4017-8A6A-39A4F897C497}"/>
    <cellStyle name="_Sheet1_HC Deta_x0012_Normal_Sheet1_P_x0015_Normal_Sheet1_Reserve" xfId="362" xr:uid="{8BD85297-BC61-4417-9B06-9698FA503AF7}"/>
    <cellStyle name="_Sheet1_Reserve" xfId="363" xr:uid="{493E7E8E-D8C7-40D4-81F5-8BB806F7E6B2}"/>
    <cellStyle name="_Sheet2" xfId="364" xr:uid="{DB8E90F9-F4AF-4CDC-A539-8E82D5E8B17C}"/>
    <cellStyle name="_Sheet2 2" xfId="365" xr:uid="{F2BDF5E1-CFE6-4FB0-B1EE-B6937313B5B6}"/>
    <cellStyle name="_SPTQ2ACT" xfId="366" xr:uid="{645163C6-91B6-4501-B9CB-FE1D3D47D919}"/>
    <cellStyle name="_SPTQ2ACT_001 Biểu KH vốn ngân sách 2014" xfId="367" xr:uid="{D25FA0E0-6B4D-4916-B400-1A9097BD3593}"/>
    <cellStyle name="_SPTQ2ACT_009 Biểu KH vốn ngân sách 2014(8.7.2013)" xfId="368" xr:uid="{A0C8DEBF-E984-492B-8054-3932F306F05D}"/>
    <cellStyle name="_SPTQ2ACT_009 Biểu KH vốn ngân sách 2014(9..2013). thim" xfId="369" xr:uid="{7FEC42C9-6182-44E3-9E20-D744B6B062FE}"/>
    <cellStyle name="_SPTQ2ACT_Biểu chỉ tiêu sản xuất lâm nghiệp 2014" xfId="370" xr:uid="{0DF8A7DF-5751-48EE-B0A3-2D4461A27744}"/>
    <cellStyle name="_SPTQ2ACT_BIEU HUONG DAN CTMTQG" xfId="371" xr:uid="{4163C454-A091-4735-BC4C-10E9F6E5335E}"/>
    <cellStyle name="_SPTQ2ACT_mau bieu von kh 2014" xfId="372" xr:uid="{16DCE33C-6FC5-4A5A-8141-FC6C49E4EC3A}"/>
    <cellStyle name="_SPTQ2ACT_mau bieu von kh 2014 KfW7" xfId="373" xr:uid="{956E9BDA-4AF6-4F43-B529-82C7D7BCFE1A}"/>
    <cellStyle name="_TG-TH" xfId="374" xr:uid="{7A1E7359-B7E7-4789-9FF9-62F8A5336D90}"/>
    <cellStyle name="_TG-TH 2" xfId="375" xr:uid="{09EC2703-E276-455B-B7A0-5B40A2DA45F6}"/>
    <cellStyle name="_TG-TH_1" xfId="376" xr:uid="{23D53E2C-C52D-450F-A8EA-143E168F0830}"/>
    <cellStyle name="_TG-TH_1 2" xfId="377" xr:uid="{5D08C4FD-2082-49BC-8EB7-0F53B9D01F18}"/>
    <cellStyle name="_TG-TH_1 3" xfId="378" xr:uid="{1773C4ED-58EF-4428-BB75-BB241F58E02C}"/>
    <cellStyle name="_TG-TH_1_BANG TONG HOP TINH HINH THANH QUYET TOAN (MOI I)" xfId="379" xr:uid="{9E041C16-2340-4EB2-82B6-A235130242AB}"/>
    <cellStyle name="_TG-TH_1_BAO GIA NGAY 24-10-08 (co dam)" xfId="380" xr:uid="{CDB55A7E-34AC-43D6-8017-97707C385B6E}"/>
    <cellStyle name="_TG-TH_1_Book1" xfId="381" xr:uid="{0D2F459D-8579-442B-A130-906443EB08DE}"/>
    <cellStyle name="_TG-TH_1_Book1_1" xfId="382" xr:uid="{D53C167E-B068-4098-9D8E-917124E047A2}"/>
    <cellStyle name="_TG-TH_1_CAU Khanh Nam(Thi Cong)" xfId="383" xr:uid="{D78834DC-7415-4BAE-A143-86DA890B812C}"/>
    <cellStyle name="_TG-TH_1_DU TRU VAT TU" xfId="384" xr:uid="{2E80E73A-FB36-4F49-9B82-6D6640426510}"/>
    <cellStyle name="_TG-TH_1_DU TRU VAT TU 2" xfId="385" xr:uid="{051F77ED-6847-4C9B-AED6-A621AEDC1F15}"/>
    <cellStyle name="_TG-TH_1_DU TRU VAT TU 3" xfId="386" xr:uid="{C2BAECAE-1FD8-457B-8B45-9E9B11911975}"/>
    <cellStyle name="_TG-TH_1_ÿÿÿÿÿ" xfId="387" xr:uid="{B6E2B15A-72A7-42AB-9D38-B15044F1C107}"/>
    <cellStyle name="_TG-TH_1_ÿÿÿÿÿ 2" xfId="388" xr:uid="{2AC29B57-F5AA-477F-8C5A-E46485578AAC}"/>
    <cellStyle name="_TG-TH_1_ÿÿÿÿÿ 3" xfId="389" xr:uid="{37310D5B-5E73-42E7-83B5-BA674582BB19}"/>
    <cellStyle name="_TG-TH_2" xfId="390" xr:uid="{9C83EC36-55CA-411A-A862-63CB47CF7414}"/>
    <cellStyle name="_TG-TH_2 2" xfId="391" xr:uid="{8D08916E-CE90-440E-ABD5-0E01DD5C7422}"/>
    <cellStyle name="_TG-TH_2 3" xfId="392" xr:uid="{E5107FD1-7C0F-482C-BFA4-8F4375515779}"/>
    <cellStyle name="_TG-TH_2_BANG TONG HOP TINH HINH THANH QUYET TOAN (MOI I)" xfId="393" xr:uid="{012C7242-F2F2-4F90-B154-24411DAB6FE5}"/>
    <cellStyle name="_TG-TH_2_BAO GIA NGAY 24-10-08 (co dam)" xfId="394" xr:uid="{5577D3FD-B53D-420E-96C5-B1D86588B979}"/>
    <cellStyle name="_TG-TH_2_Book1" xfId="395" xr:uid="{F37E7025-308C-4E2B-A88F-8AA22FA91CA9}"/>
    <cellStyle name="_TG-TH_2_Book1_1" xfId="396" xr:uid="{D2966AF0-274E-4ADB-B835-498F981F91BF}"/>
    <cellStyle name="_TG-TH_2_CAU Khanh Nam(Thi Cong)" xfId="397" xr:uid="{32D65326-4D86-4C1E-95D1-DA09A9BEF26E}"/>
    <cellStyle name="_TG-TH_2_DU TRU VAT TU" xfId="398" xr:uid="{1520FB13-B57C-430C-8DF6-E27BB6890A3C}"/>
    <cellStyle name="_TG-TH_2_DU TRU VAT TU 2" xfId="399" xr:uid="{4F3671ED-AFF5-4A0B-8823-349AE4DFDBC4}"/>
    <cellStyle name="_TG-TH_2_DU TRU VAT TU 3" xfId="400" xr:uid="{CC4D2044-9877-483C-90F2-D639FB54C293}"/>
    <cellStyle name="_TG-TH_2_ÿÿÿÿÿ" xfId="401" xr:uid="{1D1D063F-E30F-4721-81A5-C70CBDAA70BD}"/>
    <cellStyle name="_TG-TH_2_ÿÿÿÿÿ 2" xfId="402" xr:uid="{E6B13E15-1128-4ECF-A929-B12C262B9AE4}"/>
    <cellStyle name="_TG-TH_2_ÿÿÿÿÿ 3" xfId="403" xr:uid="{9FAEE516-4177-4010-9B2E-E9796F89E8CE}"/>
    <cellStyle name="_TG-TH_3" xfId="404" xr:uid="{B5A1005F-084F-46C6-BF7A-43854241461C}"/>
    <cellStyle name="_TG-TH_3 2" xfId="405" xr:uid="{1A2A5535-4DF5-44DB-9B55-90B296FA43C2}"/>
    <cellStyle name="_TG-TH_4" xfId="406" xr:uid="{931B85B5-1A2E-4EBF-B364-E689201B492C}"/>
    <cellStyle name="_TG-TH_4 2" xfId="407" xr:uid="{73F2FA93-8319-412A-857F-8990643EF7FE}"/>
    <cellStyle name="_Tong dutoan PP LAHAI" xfId="408" xr:uid="{568F2ABB-B792-4092-ADDB-0C32D9FB5F71}"/>
    <cellStyle name="_Tong dutoan PP LAHAI 2" xfId="409" xr:uid="{DCC17DE1-B596-4663-855A-45E358970B6F}"/>
    <cellStyle name="_TPCP GT-24-5-Mien Nui" xfId="410" xr:uid="{5D6E51F0-BAC4-40DF-9416-2170C551EFFA}"/>
    <cellStyle name="_TPCP GT-24-5-Mien Nui_Tinh hinh TH du an 2010-2011 BC UBKTTW (phong Vxa)" xfId="411" xr:uid="{A688BC07-269B-4F23-8523-BA417FF13FA5}"/>
    <cellStyle name="_TPCP GT-24-5-Mien Nui_Tinh hinh TH du an BC doan giam sat HDND (phong Vxa)" xfId="412" xr:uid="{817CFFE6-AB60-445B-988B-F484B252ED78}"/>
    <cellStyle name="_ung truoc 2011 NSTW Thanh Hoa + Nge An gui Thu 12-5" xfId="413" xr:uid="{7044BE05-E479-45CB-888F-AD506172A072}"/>
    <cellStyle name="_ung truoc 2011 NSTW Thanh Hoa + Nge An gui Thu 12-5_Tinh hinh TH du an 2010-2011 BC UBKTTW (phong Vxa)" xfId="414" xr:uid="{F6A6CCE7-CA57-438F-90F9-977A6361C984}"/>
    <cellStyle name="_ung truoc 2011 NSTW Thanh Hoa + Nge An gui Thu 12-5_Tinh hinh TH du an BC doan giam sat HDND (phong Vxa)" xfId="415" xr:uid="{F3AF4355-601A-481B-8291-1137DCAF0893}"/>
    <cellStyle name="_ung truoc cua long an (6-5-2010)" xfId="416" xr:uid="{B0AEDB52-537D-48DA-B743-B098D67461AA}"/>
    <cellStyle name="_ung truoc cua long an (6-5-2010) 2" xfId="417" xr:uid="{C24FD3E7-B149-401C-9C24-423DB2C6F196}"/>
    <cellStyle name="_Ung von nam 2011 vung TNB - Doan Cong tac (12-5-2010)" xfId="418" xr:uid="{0C73521C-3831-4FF1-87A3-46C42718EC3A}"/>
    <cellStyle name="_Ung von nam 2011 vung TNB - Doan Cong tac (12-5-2010)_Cong trinh co y kien LD_Dang_NN_2011-Tay nguyen-9-10" xfId="419" xr:uid="{42377F49-C135-46DE-9C5A-675B52FFFABD}"/>
    <cellStyle name="_Ung von nam 2011 vung TNB - Doan Cong tac (12-5-2010)_KH nam 2012 ( Van xa) Doan" xfId="420" xr:uid="{86E0E205-4824-497B-B0BA-9F8DA137FA64}"/>
    <cellStyle name="_Ung von nam 2011 vung TNB - Doan Cong tac (12-5-2010)_KH vốn 2012 ( Van xa-Ban 18-7)" xfId="421" xr:uid="{3713E777-FF0F-4E5B-8223-40AC5C7393E9}"/>
    <cellStyle name="_Ung von nam 2011 vung TNB - Doan Cong tac (12-5-2010)_KH%20vốn%20CTMT2012%20(%20Van%20xa-Ban%2018-7)(1)" xfId="422" xr:uid="{FAE347A4-50F8-4051-8003-9A757DC5EC17}"/>
    <cellStyle name="_Ung von nam 2011 vung TNB - Doan Cong tac (12-5-2010)_TN - Ho tro khac 2011" xfId="423" xr:uid="{DC5AA7EA-A047-492B-BB9B-DDA93AF8ABE0}"/>
    <cellStyle name="_ÿÿÿÿÿ" xfId="424" xr:uid="{3B87AD01-E137-428A-BAFD-7FC90B5C9EAF}"/>
    <cellStyle name="_ÿÿÿÿÿ_Kh ql62 (2010) 11-09" xfId="425" xr:uid="{E7D58C5B-AAFA-47E2-973E-73376BDF1EA0}"/>
    <cellStyle name="_ÿÿÿÿÿ_Tinh hinh TH du an 2010-2011 BC UBKTTW (phong Vxa)" xfId="426" xr:uid="{7115B897-1825-4C2B-B29D-B46AE4991C05}"/>
    <cellStyle name="_ÿÿÿÿÿ_Tinh hinh TH du an BC doan giam sat HDND (phong Vxa)" xfId="427" xr:uid="{1931EB5E-BE8B-46A4-82E1-EFCE31F2E64C}"/>
    <cellStyle name="~1" xfId="428" xr:uid="{CD79E664-4A01-4CA5-B3F8-0CCCA03F7826}"/>
    <cellStyle name="_x0001_¨c^ " xfId="429" xr:uid="{E476308D-DCEB-421E-80C2-C34A9DB9AF33}"/>
    <cellStyle name="_x0001_¨c^[" xfId="430" xr:uid="{3C111F68-C5E0-4B86-8266-FE53276C273B}"/>
    <cellStyle name="_x0001_¨c^[ 2" xfId="431" xr:uid="{80EBEF69-CD1F-471A-BA62-C4758BDC616D}"/>
    <cellStyle name="_x0001_¨c^_" xfId="432" xr:uid="{43E29B9F-7C57-4B4A-8A36-9FAA7AA6F56A}"/>
    <cellStyle name="_x0001_¨Œc^ " xfId="433" xr:uid="{21D88D8F-9B1E-406A-AE3E-8545FB7B5DBC}"/>
    <cellStyle name="_x0001_¨Œc^  2" xfId="434" xr:uid="{3378EF18-3043-421E-AD7B-7A2520C3E872}"/>
    <cellStyle name="_x0001_¨Œc^[" xfId="435" xr:uid="{C4D7E3FA-294A-4AB5-8D0C-859F6F9EAF8D}"/>
    <cellStyle name="_x0001_¨Œc^[ 2" xfId="436" xr:uid="{35CE8B17-05B1-45CE-93E1-AB5E99A8DF33}"/>
    <cellStyle name="_x0001_¨Œc^_" xfId="437" xr:uid="{C369735C-30E3-4BE6-8043-188438D0986C}"/>
    <cellStyle name="’Ê‰Ý [0.00]_laroux" xfId="438" xr:uid="{D3BC009F-AB46-40CB-B65C-7E3F3D22B661}"/>
    <cellStyle name="’Ê‰Ý_laroux" xfId="439" xr:uid="{F3304DD0-2B59-4F4D-AA2B-18D6943AC5F0}"/>
    <cellStyle name="–¢’è‹`" xfId="440" xr:uid="{1B7E4E48-D8BB-4AA1-BC78-1C1E820A549F}"/>
    <cellStyle name="_x0001_µÑTÖ " xfId="441" xr:uid="{28DE44FC-F270-4194-AD0F-DF812A1F4BBB}"/>
    <cellStyle name="_x0001_µÑTÖ  2" xfId="442" xr:uid="{180C0D45-2DEA-4052-85EA-7D680D82D511}"/>
    <cellStyle name="_x0001_µÑTÖ_" xfId="443" xr:uid="{56143C6F-1C6E-41F8-AF5E-5BD26854D350}"/>
    <cellStyle name="•W?_Format" xfId="444" xr:uid="{F28A291F-DF5F-4B2A-B88A-045490800769}"/>
    <cellStyle name="•W€_’·Šú‰p•¶" xfId="445" xr:uid="{1650E64E-00AD-44D3-B6F0-9CDE62E9C3DB}"/>
    <cellStyle name="•W_¯–ì" xfId="446" xr:uid="{CCC9B469-71A3-45CC-BCF9-0F6A03A69EFF}"/>
    <cellStyle name="W_MARINE" xfId="447" xr:uid="{C7CFF7FC-DB0B-4079-A1FF-8D8CFA2EC6F6}"/>
    <cellStyle name="0" xfId="448" xr:uid="{B2D2808C-788E-403B-B529-A30B01CF1906}"/>
    <cellStyle name="0.0" xfId="449" xr:uid="{80B4651C-4FA1-4DEF-82BC-241193CD9722}"/>
    <cellStyle name="0.00" xfId="450" xr:uid="{E5CD9485-F3DE-45B1-A84F-8FC229A1FA0E}"/>
    <cellStyle name="00" xfId="451" xr:uid="{4207F28C-7658-4E0E-8740-E2F16CD1525E}"/>
    <cellStyle name="1" xfId="452" xr:uid="{582B83F5-9FD0-45C2-B46D-8C6B67AE6D49}"/>
    <cellStyle name="1 UPDATE" xfId="453" xr:uid="{F0889CAC-A7B7-4CDB-BD13-A0153CE6329F}"/>
    <cellStyle name="1_A che do KS +chi BQL" xfId="454" xr:uid="{F795F89F-2EAC-4C01-BE4A-36F14FFE36AF}"/>
    <cellStyle name="1_BANG CAM COC GPMB 8km" xfId="455" xr:uid="{16A5AA8C-15A1-44D1-8DB7-26ED647622D5}"/>
    <cellStyle name="1_bang tinh tai trong" xfId="456" xr:uid="{B3C718CB-3312-4FD3-A32B-DEF7545EA33E}"/>
    <cellStyle name="1_Bang tong hop khoi luong" xfId="457" xr:uid="{9667205A-43A0-45B5-AF73-33EF8C5F7E04}"/>
    <cellStyle name="1_BAO GIA NGAY 24-10-08 (co dam)" xfId="458" xr:uid="{4EB805A5-840D-4C6B-990C-B0FD422CE1A9}"/>
    <cellStyle name="1_Book1" xfId="459" xr:uid="{BD35FEE6-847D-4837-91D5-168C2CB167A8}"/>
    <cellStyle name="1_Book1_1" xfId="460" xr:uid="{CD794612-FBC7-494F-A3BF-72802E185467}"/>
    <cellStyle name="1_Book1_1_Tinh hinh TH du an 2010-2011 BC UBKTTW (phong Vxa)" xfId="461" xr:uid="{2D6A3867-DBF2-415D-BD72-706FA61A8453}"/>
    <cellStyle name="1_Book1_1_Tinh hinh TH du an BC doan giam sat HDND (phong Vxa)" xfId="462" xr:uid="{583DA191-67D8-4C71-88A0-9EF5835F8CE4}"/>
    <cellStyle name="1_Book1_Book1" xfId="463" xr:uid="{3CDF9F4A-9AA0-42CD-95AC-76B2DABBBD2E}"/>
    <cellStyle name="1_Book1_CAU XOP XANG II(su­a)" xfId="464" xr:uid="{AD2A06C4-C3B7-4A7E-B644-EFE8CCADBCFA}"/>
    <cellStyle name="1_Book1_Dieu phoi dat goi 1" xfId="465" xr:uid="{3FABC70F-30BE-4A72-8DE3-9D634845F65E}"/>
    <cellStyle name="1_Book1_Dieu phoi dat goi 2" xfId="466" xr:uid="{6C79555B-AE25-4F1E-8B34-D48AFE4D0AD4}"/>
    <cellStyle name="1_Book1_DT Kha thi ngay 11-2-06" xfId="467" xr:uid="{62B13615-1F2C-42C8-BDBD-C25C7171A6EB}"/>
    <cellStyle name="1_Book1_DT ngay 04-01-2006" xfId="468" xr:uid="{42424E96-4438-411B-9DBB-0E3DBD9562CF}"/>
    <cellStyle name="1_Book1_DT ngay 11-4-2006" xfId="469" xr:uid="{1825745E-7003-4732-8DB7-C864C12187EE}"/>
    <cellStyle name="1_Book1_DT ngay 15-11-05" xfId="470" xr:uid="{C8FE8E9C-0647-497B-9D36-6F4FB7EE4A37}"/>
    <cellStyle name="1_Book1_Du toan KT-TCsua theo TT 03 - YC 471" xfId="471" xr:uid="{117D2913-C125-4397-93E1-270441D96146}"/>
    <cellStyle name="1_Book1_Du toan Phuong lam" xfId="472" xr:uid="{B752543F-20EB-4DF7-8320-43154DDFBD6A}"/>
    <cellStyle name="1_Book1_Du toan QL 27 (23-12-2005)" xfId="473" xr:uid="{0EFCE517-F319-4762-AE79-5F0A71B51321}"/>
    <cellStyle name="1_Book1_DuAnKT ngay 11-2-2006" xfId="474" xr:uid="{D55DF825-AB1C-49FF-B897-1613DD58297D}"/>
    <cellStyle name="1_Book1_Goi 1" xfId="475" xr:uid="{9C3C5A10-497D-4EAB-8D00-15417EABA401}"/>
    <cellStyle name="1_Book1_Goi thau so 2 (20-6-2006)" xfId="476" xr:uid="{41BD542D-E92E-45D1-AF3E-56C1DF3DA0A2}"/>
    <cellStyle name="1_Book1_Goi02(25-05-2006)" xfId="477" xr:uid="{50774AC8-A4C5-4716-BBD1-C8B6B675E080}"/>
    <cellStyle name="1_Book1_K C N - HUNG DONG L.NHUA" xfId="478" xr:uid="{FDAC6077-21A8-4D84-9DC1-939B0DAE8DF6}"/>
    <cellStyle name="1_Book1_Khoi luong 3b" xfId="479" xr:uid="{52D90ED6-3745-4D86-B919-81458C2B25AB}"/>
    <cellStyle name="1_Book1_Khoi Luong Hoang Truong - Hoang Phu" xfId="480" xr:uid="{5C04DA58-ADFE-492F-B10C-BB9386A53CEB}"/>
    <cellStyle name="1_Book1_Muong TL" xfId="481" xr:uid="{74DB887C-5626-44E6-A291-BBD779375F20}"/>
    <cellStyle name="1_Book1_Tuyen so 1-Km0+00 - Km0+852.56" xfId="482" xr:uid="{AB28DC00-5CA8-45F1-A92F-04E789816740}"/>
    <cellStyle name="1_C" xfId="483" xr:uid="{A9D2C353-FD7E-4DE8-8BFD-E1BE304FD04F}"/>
    <cellStyle name="1_Cau Hua Trai (TT 04)" xfId="484" xr:uid="{F2DAFD23-19CD-4822-9E94-A583898AC569}"/>
    <cellStyle name="1_Cau Thanh Ha 1" xfId="485" xr:uid="{89594D07-7CDD-4EF3-B375-7AB6BFDDD1D2}"/>
    <cellStyle name="1_Cau thuy dien Ban La (Cu Anh)" xfId="486" xr:uid="{8A1DDC00-1F0E-4086-984B-5C71FFDEC56A}"/>
    <cellStyle name="1_Cau thuy dien Ban La (Cu Anh)_Tinh hinh TH du an 2010-2011 BC UBKTTW (phong Vxa)" xfId="487" xr:uid="{76F0DC45-82A7-4413-A427-D884CF660132}"/>
    <cellStyle name="1_Cau thuy dien Ban La (Cu Anh)_Tinh hinh TH du an BC doan giam sat HDND (phong Vxa)" xfId="488" xr:uid="{A05DD111-B10B-43ED-9E18-E1F11040D5AA}"/>
    <cellStyle name="1_CAU XOP XANG II(su­a)" xfId="489" xr:uid="{8F346655-4D98-4929-A49A-3BA3A98190DF}"/>
    <cellStyle name="1_Chi phi KS" xfId="490" xr:uid="{88A56C70-D6C0-4A54-9836-C64EE262B0D8}"/>
    <cellStyle name="1_cong" xfId="491" xr:uid="{AF8749B3-5A63-4BDE-B2F8-3B03C289CADB}"/>
    <cellStyle name="1_Cong trinh co y kien LD_Dang_NN_2011-Tay nguyen-9-10" xfId="492" xr:uid="{72C62ECF-A6E3-4AEF-B165-F21ABC859FE2}"/>
    <cellStyle name="1_Dakt-Cau tinh Hua Phan" xfId="493" xr:uid="{8F2F249F-5F1F-437A-BEF7-574DC030C3F1}"/>
    <cellStyle name="1_DIEN" xfId="494" xr:uid="{9F1037CE-F446-41BE-8E5B-21213E0D7CDF}"/>
    <cellStyle name="1_Dieu phoi dat goi 1" xfId="495" xr:uid="{E1FA8F5E-773A-4161-868B-259AB3B69F3C}"/>
    <cellStyle name="1_Dieu phoi dat goi 2" xfId="496" xr:uid="{88FA7F70-D1DB-42E3-BFAD-AD77573B75D0}"/>
    <cellStyle name="1_Dinh muc thiet ke" xfId="497" xr:uid="{EEFE21B3-D105-4C5E-A856-A0FAC8FA52BC}"/>
    <cellStyle name="1_DONGIA" xfId="498" xr:uid="{4AC3FE2C-61E4-48FD-9229-B9A61ACDBBA0}"/>
    <cellStyle name="1_DT Kha thi ngay 11-2-06" xfId="499" xr:uid="{ADB4DAA3-776B-4717-A484-0C892B0364F9}"/>
    <cellStyle name="1_DT KT ngay 10-9-2005" xfId="500" xr:uid="{082B19D2-372C-4FEA-90C3-2D09EEB1CCBE}"/>
    <cellStyle name="1_DT ngay 04-01-2006" xfId="501" xr:uid="{ECACC663-F3ED-46DF-B11C-BED05D426ED3}"/>
    <cellStyle name="1_DT ngay 11-4-2006" xfId="502" xr:uid="{F0D17D3B-A34D-451E-BE05-F7667192A8EE}"/>
    <cellStyle name="1_DT ngay 15-11-05" xfId="503" xr:uid="{1CA0EA3F-540D-4CFA-9E93-153666FE5FF6}"/>
    <cellStyle name="1_DTXL goi 11(20-9-05)" xfId="504" xr:uid="{0352FB00-FF89-45BA-8BF6-716FD3B5D11F}"/>
    <cellStyle name="1_du toan" xfId="505" xr:uid="{010D822A-F347-403F-955E-6E57F02D30CD}"/>
    <cellStyle name="1_du toan (03-11-05)" xfId="506" xr:uid="{07F47AD0-E046-4A0D-99B6-191C9D2059F2}"/>
    <cellStyle name="1_Du toan (12-05-2005) Tham dinh" xfId="507" xr:uid="{C785AA18-AADC-47A9-AC09-2BF95218557A}"/>
    <cellStyle name="1_Du toan (23-05-2005) Tham dinh" xfId="508" xr:uid="{22C51211-FFDD-4664-964C-C65D7144A118}"/>
    <cellStyle name="1_Du toan (5 - 04 - 2004)" xfId="509" xr:uid="{4D6A0DFF-6E6C-4261-A2A5-35FA96838481}"/>
    <cellStyle name="1_Du toan (6-3-2005)" xfId="510" xr:uid="{F8A5DF45-54D4-46A6-AA69-0876A619A901}"/>
    <cellStyle name="1_Du toan (Ban A)" xfId="511" xr:uid="{A248BD4B-BD6A-4F79-BBC8-D5AA9046FDC0}"/>
    <cellStyle name="1_Du toan (ngay 13 - 07 - 2004)" xfId="512" xr:uid="{FE1DC405-1C3E-4B1A-A38B-3F9B8B6556E7}"/>
    <cellStyle name="1_Du toan 558 (Km17+508.12 - Km 22)" xfId="513" xr:uid="{C8584DDB-4AAF-4230-AEEA-553316042DD2}"/>
    <cellStyle name="1_Du toan 558 (Km17+508.12 - Km 22)_Tinh hinh TH du an 2010-2011 BC UBKTTW (phong Vxa)" xfId="514" xr:uid="{3C35211C-A552-43A9-B78F-2E47954571A2}"/>
    <cellStyle name="1_Du toan 558 (Km17+508.12 - Km 22)_Tinh hinh TH du an BC doan giam sat HDND (phong Vxa)" xfId="515" xr:uid="{DA2AA0CC-F7EF-4570-BBA5-F732E425ADED}"/>
    <cellStyle name="1_Du toan bo sung (11-2004)" xfId="516" xr:uid="{0A001A18-8B27-4D38-B01C-F69685B473A5}"/>
    <cellStyle name="1_Du toan Goi 1" xfId="517" xr:uid="{D1ED2815-5BC2-4915-AF04-553FF17C52FD}"/>
    <cellStyle name="1_du toan goi 12" xfId="518" xr:uid="{B3C3378E-B53D-411F-8B05-C33E1E3F9BEA}"/>
    <cellStyle name="1_Du toan Goi 2" xfId="519" xr:uid="{E43C748F-A8E8-4160-838C-75E4967F3475}"/>
    <cellStyle name="1_Du toan KT-TCsua theo TT 03 - YC 471" xfId="520" xr:uid="{355C6357-FC96-403E-9736-C6B156C54A24}"/>
    <cellStyle name="1_Du toan ngay (28-10-2005)" xfId="521" xr:uid="{2FE0B815-83E2-4607-97E7-4620C404A499}"/>
    <cellStyle name="1_Du toan ngay 1-9-2004 (version 1)" xfId="522" xr:uid="{21788827-CE1D-4CF3-AE00-C851ACE1FCDA}"/>
    <cellStyle name="1_Du toan Phuong lam" xfId="523" xr:uid="{55B58E99-74F9-45C7-B792-FAC823315FE5}"/>
    <cellStyle name="1_Du toan QL 27 (23-12-2005)" xfId="524" xr:uid="{FD26ABB6-23ED-46D0-A6AE-FA899AC5AD9D}"/>
    <cellStyle name="1_DuAnKT ngay 11-2-2006" xfId="525" xr:uid="{B90D41DD-5860-407C-9E86-B491581D38B6}"/>
    <cellStyle name="1_Gia_VL cau-JIBIC-Ha-tinh" xfId="526" xr:uid="{DCB023C8-5D9F-41B8-BACC-CABFD417C2A3}"/>
    <cellStyle name="1_Gia_VLQL48_duyet " xfId="527" xr:uid="{D58F1105-DA86-4D6F-BB97-CD09DD5DC01C}"/>
    <cellStyle name="1_Gia_VLQL48_duyet _Tinh hinh TH du an 2010-2011 BC UBKTTW (phong Vxa)" xfId="528" xr:uid="{08EF45C9-670F-4EA5-B564-E0714C6C258A}"/>
    <cellStyle name="1_Gia_VLQL48_duyet _Tinh hinh TH du an BC doan giam sat HDND (phong Vxa)" xfId="529" xr:uid="{9E866C5D-AE53-4C5E-8415-D506835D6601}"/>
    <cellStyle name="1_goi 1" xfId="530" xr:uid="{E1038B33-88F1-4336-8E87-2A5EA761C12B}"/>
    <cellStyle name="1_Goi 1 (TT04)" xfId="531" xr:uid="{12035121-B846-4153-BA53-FD829BCC2A11}"/>
    <cellStyle name="1_goi 1 duyet theo luong mo (an)" xfId="532" xr:uid="{B713A392-4BC5-465F-BB4D-24CEB983816A}"/>
    <cellStyle name="1_Goi 1_1" xfId="533" xr:uid="{CA448EB2-B241-4CDC-BDF6-D170989F4AB9}"/>
    <cellStyle name="1_Goi so 1" xfId="534" xr:uid="{359F8993-EE42-40AF-9043-87F538EDBB40}"/>
    <cellStyle name="1_Goi thau so 2 (20-6-2006)" xfId="535" xr:uid="{300469BE-5F2A-4440-BCC9-8EE30DE5DD67}"/>
    <cellStyle name="1_Goi02(25-05-2006)" xfId="536" xr:uid="{21B8BD6B-468D-424F-A123-2CF943877691}"/>
    <cellStyle name="1_Goi1N206" xfId="537" xr:uid="{2167E6A4-5519-4794-945D-5DE61B03A1E8}"/>
    <cellStyle name="1_Goi2N206" xfId="538" xr:uid="{C472F3C0-B2F8-4583-9E11-07B6A1C60720}"/>
    <cellStyle name="1_Goi4N216" xfId="539" xr:uid="{2D881F52-9190-407A-839C-B6D1DA77A814}"/>
    <cellStyle name="1_Goi5N216" xfId="540" xr:uid="{14713742-B3DF-4AE0-8306-7867484C71B9}"/>
    <cellStyle name="1_Hoi Song" xfId="541" xr:uid="{C50173A2-992E-46A8-96DC-CD378EF04218}"/>
    <cellStyle name="1_HT-LO" xfId="542" xr:uid="{E77C462C-2487-4CAE-812F-EF2103808537}"/>
    <cellStyle name="1_KH nam 2012 ( Van xa) Doan" xfId="543" xr:uid="{0E0BF16C-6419-4A98-948E-FD12E4A65083}"/>
    <cellStyle name="1_Kh ql62 (2010) 11-09" xfId="544" xr:uid="{146B365E-1B1D-43A4-9B1A-5AEBE70974AC}"/>
    <cellStyle name="1_KH vốn 2012 ( Van xa-Ban 18-7)" xfId="545" xr:uid="{1A55844A-7E27-4ACA-AE5F-479ADC845320}"/>
    <cellStyle name="1_KH%20vốn%20CTMT2012%20(%20Van%20xa-Ban%2018-7)(1)" xfId="546" xr:uid="{10CC82CC-A170-453B-A887-A8512AE4A1C5}"/>
    <cellStyle name="1_Khoi luong" xfId="547" xr:uid="{A06ECCF1-C3ED-4085-ACDC-5AF16A18C71D}"/>
    <cellStyle name="1_Khoi luong 3b" xfId="548" xr:uid="{87B8EF7B-5807-4CF9-9732-C141D9845A74}"/>
    <cellStyle name="1_Khoi luong doan 1" xfId="549" xr:uid="{861D49F2-4212-4189-A020-CC9995151445}"/>
    <cellStyle name="1_Khoi Luong Hoang Truong - Hoang Phu" xfId="550" xr:uid="{5B5D6C30-0A5E-449B-92E4-8EE6D764D267}"/>
    <cellStyle name="1_Kl6-6-05" xfId="551" xr:uid="{7624CC20-9245-4FCC-855B-055B2F01B6CF}"/>
    <cellStyle name="1_Klnutgiao" xfId="552" xr:uid="{E96906AA-0A45-41BF-A60D-0C91883A6422}"/>
    <cellStyle name="1_KLPA2s" xfId="553" xr:uid="{F09BBC3D-0A8F-404E-BB33-526F926EBD44}"/>
    <cellStyle name="1_KlQdinhduyet" xfId="554" xr:uid="{AECB68D5-1737-41EE-8C3C-BF62CE2013F1}"/>
    <cellStyle name="1_KlQdinhduyet_Tinh hinh TH du an 2010-2011 BC UBKTTW (phong Vxa)" xfId="555" xr:uid="{E7A268FC-01CD-47F1-8D58-D31A4FC092BD}"/>
    <cellStyle name="1_KlQdinhduyet_Tinh hinh TH du an BC doan giam sat HDND (phong Vxa)" xfId="556" xr:uid="{3010ED53-4078-4C9C-A13C-55B3A48A0FB0}"/>
    <cellStyle name="1_KlQL4goi5KCS" xfId="557" xr:uid="{C8EA5E10-C729-4A83-9DD6-ECC863F698EA}"/>
    <cellStyle name="1_Kltayth" xfId="558" xr:uid="{55E4165F-EFC5-4442-84C2-674FC0DB1B84}"/>
    <cellStyle name="1_KltaythQDduyet" xfId="559" xr:uid="{7031AE10-DAC2-42C1-8F3A-92095136345B}"/>
    <cellStyle name="1_Kluong4-2004" xfId="560" xr:uid="{8D627E08-DED5-482F-ABF0-6680EEC8BDDD}"/>
    <cellStyle name="1_Luong A6" xfId="561" xr:uid="{A5F152EE-91B8-4FBB-ABA1-3B86B25CDB10}"/>
    <cellStyle name="1_maugiacotaluy" xfId="562" xr:uid="{A1485704-57AD-4C65-A008-477CBE758936}"/>
    <cellStyle name="1_My Thanh Son Thanh" xfId="563" xr:uid="{4EAFD7BA-3640-4A0C-A136-76ACBEF61183}"/>
    <cellStyle name="1_Nhom I" xfId="564" xr:uid="{FEDBDC9C-CEFF-4EB9-9C02-3B16B96DBDFC}"/>
    <cellStyle name="1_Project N.Du" xfId="565" xr:uid="{C94EAB22-AB48-4FE4-B454-6A633A3679B6}"/>
    <cellStyle name="1_Project N.Du.dien" xfId="566" xr:uid="{8C38ED66-EE52-4477-8C6A-3BB3C91B7F4A}"/>
    <cellStyle name="1_Project QL4" xfId="567" xr:uid="{A982C3E1-B651-4B2A-B7D9-83D4D0765D0F}"/>
    <cellStyle name="1_Project QL4 goi 7" xfId="568" xr:uid="{E05FC2C8-BD1A-4FD7-AC79-215C2D586233}"/>
    <cellStyle name="1_Project QL4 goi5" xfId="569" xr:uid="{80ECC0D7-F444-4C46-A865-5C8B1216428E}"/>
    <cellStyle name="1_Project QL4 goi8" xfId="570" xr:uid="{3B36A536-1DDD-4D29-8AD7-63A88E19685D}"/>
    <cellStyle name="1_QL1A-SUA2005" xfId="571" xr:uid="{73748E9B-B78C-4A46-B4DF-388DFDFF614B}"/>
    <cellStyle name="1_Reserve" xfId="572" xr:uid="{D05725E0-2909-4B4E-96DF-86089908A614}"/>
    <cellStyle name="1_Reserve_001 Biểu KH vốn ngân sách 2014" xfId="573" xr:uid="{E044B793-6A94-492B-9E25-96C3A746BF08}"/>
    <cellStyle name="1_Reserve_009 Biểu KH vốn ngân sách 2014(8.7.2013)" xfId="574" xr:uid="{F984A19C-A8F3-41FE-9C03-FA611C98D10D}"/>
    <cellStyle name="1_Reserve_009 Biểu KH vốn ngân sách 2014(9..2013). thim" xfId="575" xr:uid="{4C279ABE-1D63-4945-BB29-21F0414158F2}"/>
    <cellStyle name="1_Reserve_Biểu chỉ tiêu sản xuất lâm nghiệp 2014" xfId="576" xr:uid="{58685811-ED96-4317-AEE3-AD258A027FC0}"/>
    <cellStyle name="1_Reserve_BIEU HUONG DAN CTMTQG" xfId="577" xr:uid="{7FC169BB-87A1-4AA0-B930-95EA67E8E7E6}"/>
    <cellStyle name="1_Reserve_mau bieu von kh 2014" xfId="578" xr:uid="{92EAA8AF-FC77-438C-B479-2AF9C2769E4D}"/>
    <cellStyle name="1_Reserve_mau bieu von kh 2014 KfW7" xfId="579" xr:uid="{3DD39FDA-4B05-4E2A-B15B-BE4D16DA1FE6}"/>
    <cellStyle name="1_Sheet1" xfId="580" xr:uid="{42CBEF67-CADC-43C6-B18A-596271152E28}"/>
    <cellStyle name="1_SUA MAI23" xfId="581" xr:uid="{A3A5E9A9-B4CA-46C9-BBFA-99F6BA25C934}"/>
    <cellStyle name="1_SuoiTon" xfId="582" xr:uid="{72207D49-7397-4529-A085-F8A3BEE70DE4}"/>
    <cellStyle name="1_t" xfId="583" xr:uid="{E82B7019-23F2-4680-BB81-C59E52E6BA3F}"/>
    <cellStyle name="1_Tay THoa" xfId="584" xr:uid="{2DDB071C-BCFD-43BE-B307-00005E79B96F}"/>
    <cellStyle name="1_TN - Ho tro khac 2011" xfId="585" xr:uid="{A6804CB8-785B-498F-BCCB-41C187163E65}"/>
    <cellStyle name="1_Tong hop DT dieu chinh duong 38-95" xfId="586" xr:uid="{3AAD5276-3B45-4C94-A4BD-BBC4953D09B5}"/>
    <cellStyle name="1_Tong hop khoi luong duong 557 (30-5-2006)" xfId="587" xr:uid="{695002C0-2648-4A69-9EAB-BC25CD4B1395}"/>
    <cellStyle name="1_Tong muc dau tu" xfId="588" xr:uid="{1CEBAA7A-6623-46A0-8230-E3F3554D8787}"/>
    <cellStyle name="1_TRUNG PMU 5" xfId="589" xr:uid="{62599B69-0FFB-4681-8D60-47FF8EE255D6}"/>
    <cellStyle name="1_Tuyen so 1-Km0+00 - Km0+852.56" xfId="590" xr:uid="{9199273A-A11F-4B37-8579-EAAC1CFED3D7}"/>
    <cellStyle name="1_VatLieu 3 cau -NA" xfId="591" xr:uid="{AA34E876-41E8-4D3F-A7DC-8E2ED99AB8E2}"/>
    <cellStyle name="1_ÿÿÿÿÿ" xfId="592" xr:uid="{CE7C7C59-50D3-4E09-805D-53539F0CE95F}"/>
    <cellStyle name="1_ÿÿÿÿÿ_1" xfId="593" xr:uid="{517B3221-34B1-4232-9137-B29B25F32EDB}"/>
    <cellStyle name="1_ÿÿÿÿÿ_Bieu tong hop nhu cau ung 2011 da chon loc -Mien nui" xfId="594" xr:uid="{C5E0AF8F-B214-4C75-8ED0-70F869DADFCF}"/>
    <cellStyle name="1_ÿÿÿÿÿ_Book1" xfId="595" xr:uid="{184D6CE6-D803-4683-834F-9F35F7ED988A}"/>
    <cellStyle name="1_ÿÿÿÿÿ_Kh ql62 (2010) 11-09" xfId="596" xr:uid="{A8308B37-CE4A-49BD-9D22-8787C20483A4}"/>
    <cellStyle name="1_ÿÿÿÿÿ_Tong hop DT dieu chinh duong 38-95" xfId="597" xr:uid="{EEA8F78A-1310-42C2-95B4-0EC3F30AC74A}"/>
    <cellStyle name="_x0001_1¼„½(" xfId="598" xr:uid="{EABBCD8A-83B7-4D5B-A3E5-46EBB593FD73}"/>
    <cellStyle name="_x0001_1¼½(" xfId="599" xr:uid="{F25AB342-5908-411F-B2FE-28F149E6BB12}"/>
    <cellStyle name="18" xfId="600" xr:uid="{F947A591-B66F-4AF5-864D-D54924DD35C6}"/>
    <cellStyle name="196W50" xfId="601" xr:uid="{D1F19795-9804-444F-9341-FE0BD2C54E73}"/>
    <cellStyle name="¹éºÐÀ²_      " xfId="602" xr:uid="{7347167F-40D1-44B3-B42A-2C26DEE9A3EA}"/>
    <cellStyle name="2" xfId="603" xr:uid="{C77D2DAC-09F7-43E3-8752-E65CEC5B7A19}"/>
    <cellStyle name="2_A che do KS +chi BQL" xfId="604" xr:uid="{1BA01BA9-6866-46DD-96F9-EDBEB8027F18}"/>
    <cellStyle name="2_BANG CAM COC GPMB 8km" xfId="605" xr:uid="{313CCA33-83AE-4368-87FA-B7AD5FD1990D}"/>
    <cellStyle name="2_bang tinh tai trong" xfId="606" xr:uid="{B07A05FF-D7B8-4034-85DC-22E332BFB544}"/>
    <cellStyle name="2_Bang tong hop khoi luong" xfId="607" xr:uid="{34DEC8E1-D051-488A-B04E-F4865A8DDFC0}"/>
    <cellStyle name="2_Book1" xfId="608" xr:uid="{FC0AE8D2-EB16-4892-95B4-98282D75E923}"/>
    <cellStyle name="2_Book1_1" xfId="609" xr:uid="{70B8649D-15EC-4D74-8D37-092BA3BA44CA}"/>
    <cellStyle name="2_Book1_1_Tinh hinh TH du an 2010-2011 BC UBKTTW (phong Vxa)" xfId="610" xr:uid="{9951AC80-827E-442E-A1DC-34A3790398B1}"/>
    <cellStyle name="2_Book1_1_Tinh hinh TH du an BC doan giam sat HDND (phong Vxa)" xfId="611" xr:uid="{8D974881-B0B2-46D3-8DB7-C69D14C97E0F}"/>
    <cellStyle name="2_Book1_Book1" xfId="612" xr:uid="{7DB157B5-8200-4092-9964-793A42CCAF3A}"/>
    <cellStyle name="2_Book1_CAU XOP XANG II(su­a)" xfId="613" xr:uid="{E41FD7D1-36E0-4A9B-898A-63E489A6769C}"/>
    <cellStyle name="2_Book1_Dieu phoi dat goi 1" xfId="614" xr:uid="{13A8432C-0E5A-44FF-A877-60590265F8C6}"/>
    <cellStyle name="2_Book1_Dieu phoi dat goi 2" xfId="615" xr:uid="{AFC7AC06-EEEF-44E6-B7B4-5F2A1F36A355}"/>
    <cellStyle name="2_Book1_DT Kha thi ngay 11-2-06" xfId="616" xr:uid="{BC0EAB9C-D03B-44BB-8CE1-753CF404E27A}"/>
    <cellStyle name="2_Book1_DT ngay 04-01-2006" xfId="617" xr:uid="{26175BB6-51B2-4BC2-8793-2D06DE7E2A70}"/>
    <cellStyle name="2_Book1_DT ngay 11-4-2006" xfId="618" xr:uid="{6993CED8-1E65-43A9-94D5-E829FA3548FB}"/>
    <cellStyle name="2_Book1_DT ngay 15-11-05" xfId="619" xr:uid="{3EDF6D1A-ABE5-4888-B7E8-4533F1B3ACB8}"/>
    <cellStyle name="2_Book1_Du toan KT-TCsua theo TT 03 - YC 471" xfId="620" xr:uid="{CFB4DEC6-CC23-4D76-9CA8-B3EE8942DCBA}"/>
    <cellStyle name="2_Book1_Du toan Phuong lam" xfId="621" xr:uid="{6644F5CD-0AC7-4B62-B6C9-92B2F5DDB001}"/>
    <cellStyle name="2_Book1_Du toan QL 27 (23-12-2005)" xfId="622" xr:uid="{296D7A71-40EE-46B7-AD5A-4E30F4151294}"/>
    <cellStyle name="2_Book1_DuAnKT ngay 11-2-2006" xfId="623" xr:uid="{89585321-81F6-4955-A4A1-86E4D9E90183}"/>
    <cellStyle name="2_Book1_Goi 1" xfId="624" xr:uid="{1FDD1211-10BC-41CE-BE6E-048C9F5C5E40}"/>
    <cellStyle name="2_Book1_Goi thau so 2 (20-6-2006)" xfId="625" xr:uid="{250E8D8C-6631-411E-B22B-49D250BB7893}"/>
    <cellStyle name="2_Book1_Goi02(25-05-2006)" xfId="626" xr:uid="{F92081AF-E6F5-4084-AB34-3D7A38BB1E44}"/>
    <cellStyle name="2_Book1_K C N - HUNG DONG L.NHUA" xfId="627" xr:uid="{1DA39681-3FA1-4391-AFE3-0B001953459B}"/>
    <cellStyle name="2_Book1_Khoi luong 3b" xfId="628" xr:uid="{854F1018-44D5-4B73-890E-D1F7CC9F09E9}"/>
    <cellStyle name="2_Book1_Khoi Luong Hoang Truong - Hoang Phu" xfId="629" xr:uid="{544656A4-E423-4A8F-A195-1D2FB948F6C1}"/>
    <cellStyle name="2_Book1_Muong TL" xfId="630" xr:uid="{8AA74532-9E0E-4D9F-9735-2FDC870DCC69}"/>
    <cellStyle name="2_Book1_Tuyen so 1-Km0+00 - Km0+852.56" xfId="631" xr:uid="{FBD0FF72-9316-4791-8617-1BA7A9305D55}"/>
    <cellStyle name="2_C" xfId="632" xr:uid="{847D6987-A7C9-492E-90D3-B22DEAD95C4A}"/>
    <cellStyle name="2_Cau Hua Trai (TT 04)" xfId="633" xr:uid="{8C177DC8-A3F3-4260-B1A0-D86869824A8D}"/>
    <cellStyle name="2_Cau Thanh Ha 1" xfId="634" xr:uid="{EE8A4E8F-FC54-41AF-9402-AD9DC4F1AF96}"/>
    <cellStyle name="2_Cau thuy dien Ban La (Cu Anh)" xfId="635" xr:uid="{A553B9E1-8662-49A9-99DF-C8221348B53A}"/>
    <cellStyle name="2_Cau thuy dien Ban La (Cu Anh)_Tinh hinh TH du an 2010-2011 BC UBKTTW (phong Vxa)" xfId="636" xr:uid="{10C87CB2-D078-4D46-B96F-D6237713EBB2}"/>
    <cellStyle name="2_Cau thuy dien Ban La (Cu Anh)_Tinh hinh TH du an BC doan giam sat HDND (phong Vxa)" xfId="637" xr:uid="{62EDD2D5-D483-44CC-8BFC-A70E22C52A5B}"/>
    <cellStyle name="2_CAU XOP XANG II(su­a)" xfId="638" xr:uid="{AA1B9C0F-B4E4-4C5D-A8D7-E44ACC8524BF}"/>
    <cellStyle name="2_Chi phi KS" xfId="639" xr:uid="{F8D7CE53-FEBD-4F24-A04A-9D45D4741F4F}"/>
    <cellStyle name="2_cong" xfId="640" xr:uid="{481653B5-786D-4A0E-BE3F-C181FB6D4DF8}"/>
    <cellStyle name="2_Dakt-Cau tinh Hua Phan" xfId="641" xr:uid="{BBF6859E-6224-4F94-B1B9-62A79DB87426}"/>
    <cellStyle name="2_DIEN" xfId="642" xr:uid="{5673B35E-000B-4431-9FEA-A7B680F2F182}"/>
    <cellStyle name="2_Dieu phoi dat goi 1" xfId="643" xr:uid="{B12A8F8F-1FF7-4D06-A34A-1AC183073DBD}"/>
    <cellStyle name="2_Dieu phoi dat goi 2" xfId="644" xr:uid="{880C7F45-BF07-413E-809F-8E79C4394C02}"/>
    <cellStyle name="2_Dinh muc thiet ke" xfId="645" xr:uid="{034AB15C-0F5C-4CA0-A3CA-0E09A8043F00}"/>
    <cellStyle name="2_DONGIA" xfId="646" xr:uid="{4DB7C3DB-6E2B-4E9A-A6C6-6F0CA7E44501}"/>
    <cellStyle name="2_DT Kha thi ngay 11-2-06" xfId="647" xr:uid="{A1019E6E-B310-42EE-A215-C741A5C2E028}"/>
    <cellStyle name="2_DT KT ngay 10-9-2005" xfId="648" xr:uid="{6B15918D-FF7F-4E21-9F78-0359A45D920D}"/>
    <cellStyle name="2_DT ngay 04-01-2006" xfId="649" xr:uid="{8A2CEDB5-9DD3-4B30-9086-48F00B7D77E6}"/>
    <cellStyle name="2_DT ngay 11-4-2006" xfId="650" xr:uid="{A6510245-4D5A-46C3-9B83-E07A934B0713}"/>
    <cellStyle name="2_DT ngay 15-11-05" xfId="651" xr:uid="{1E18E9EE-AE76-414A-8279-7190B914CCAC}"/>
    <cellStyle name="2_DTXL goi 11(20-9-05)" xfId="652" xr:uid="{D0FCE223-8D08-40B1-A9D5-51D45CAE09B7}"/>
    <cellStyle name="2_du toan" xfId="653" xr:uid="{D451CA60-D480-4D4C-A516-6C629F98F7F5}"/>
    <cellStyle name="2_du toan (03-11-05)" xfId="654" xr:uid="{7B0EFF9E-6182-4B51-9409-0704788214AA}"/>
    <cellStyle name="2_Du toan (12-05-2005) Tham dinh" xfId="655" xr:uid="{BF15B21C-AF4B-490B-AA3A-E94FEF642026}"/>
    <cellStyle name="2_Du toan (23-05-2005) Tham dinh" xfId="656" xr:uid="{6C407465-39CC-4FE8-B5C2-8201FF8093D7}"/>
    <cellStyle name="2_Du toan (5 - 04 - 2004)" xfId="657" xr:uid="{A5D990BF-DF49-4A70-A737-3692C9E4840C}"/>
    <cellStyle name="2_Du toan (6-3-2005)" xfId="658" xr:uid="{ABA831CA-4B34-4B40-AA89-4B6C20ABBF92}"/>
    <cellStyle name="2_Du toan (Ban A)" xfId="659" xr:uid="{439E97D0-3389-4060-97FE-DDAF8EE47195}"/>
    <cellStyle name="2_Du toan (ngay 13 - 07 - 2004)" xfId="660" xr:uid="{4C890DA6-8A68-41D9-9976-777DBD78774A}"/>
    <cellStyle name="2_Du toan 558 (Km17+508.12 - Km 22)" xfId="661" xr:uid="{A0D0E062-25F1-4546-8C40-07E4CD3CAD94}"/>
    <cellStyle name="2_Du toan 558 (Km17+508.12 - Km 22)_Tinh hinh TH du an 2010-2011 BC UBKTTW (phong Vxa)" xfId="662" xr:uid="{7EB4720F-4320-4C28-83A8-753F44E747F3}"/>
    <cellStyle name="2_Du toan 558 (Km17+508.12 - Km 22)_Tinh hinh TH du an BC doan giam sat HDND (phong Vxa)" xfId="663" xr:uid="{F7A98C62-8B0E-43D9-BA53-B6F51289D60E}"/>
    <cellStyle name="2_Du toan bo sung (11-2004)" xfId="664" xr:uid="{C45963C3-F060-4E64-92B8-39231049E203}"/>
    <cellStyle name="2_Du toan Goi 1" xfId="665" xr:uid="{A46FBE80-3A41-4082-ADD0-657A1A764AC0}"/>
    <cellStyle name="2_du toan goi 12" xfId="666" xr:uid="{7907C02D-ABC6-448B-AEE8-9936D6135FFC}"/>
    <cellStyle name="2_Du toan Goi 2" xfId="667" xr:uid="{B86B7B28-7321-4FD4-BC58-A9C1CA9133FC}"/>
    <cellStyle name="2_Du toan KT-TCsua theo TT 03 - YC 471" xfId="668" xr:uid="{05DD990E-C87C-4C84-9DD9-5BFC00FB3A5B}"/>
    <cellStyle name="2_Du toan ngay (28-10-2005)" xfId="669" xr:uid="{56CDF922-E555-4A9F-A57A-3B9B6C01ED0F}"/>
    <cellStyle name="2_Du toan ngay 1-9-2004 (version 1)" xfId="670" xr:uid="{F340CCDD-87C3-4DB4-BEF5-B047AD2494CF}"/>
    <cellStyle name="2_Du toan Phuong lam" xfId="671" xr:uid="{4621245D-BE23-4D47-BEFA-891B086A7596}"/>
    <cellStyle name="2_Du toan QL 27 (23-12-2005)" xfId="672" xr:uid="{917BC843-8DFD-4788-B0EC-62DDA6DA9833}"/>
    <cellStyle name="2_DuAnKT ngay 11-2-2006" xfId="673" xr:uid="{B653E3E2-AAB3-4AA9-89FF-50FDB9960C33}"/>
    <cellStyle name="2_Gia_VL cau-JIBIC-Ha-tinh" xfId="674" xr:uid="{CA14FDB1-3B5B-4713-842E-D72852895EE1}"/>
    <cellStyle name="2_Gia_VLQL48_duyet " xfId="675" xr:uid="{487AB6F8-E078-4C5C-A77E-6D6AAF288633}"/>
    <cellStyle name="2_Gia_VLQL48_duyet _Tinh hinh TH du an 2010-2011 BC UBKTTW (phong Vxa)" xfId="676" xr:uid="{C8D773E7-65BA-49F5-8930-C8DD4E8267A4}"/>
    <cellStyle name="2_Gia_VLQL48_duyet _Tinh hinh TH du an BC doan giam sat HDND (phong Vxa)" xfId="677" xr:uid="{62580B18-596D-4C09-9E7F-BD47C8F6B2C0}"/>
    <cellStyle name="2_goi 1" xfId="678" xr:uid="{A7A2E119-7FA5-474A-B026-77B3D9C4ABCC}"/>
    <cellStyle name="2_Goi 1 (TT04)" xfId="679" xr:uid="{646EC486-833D-4CEA-97B8-606CA9EF1B23}"/>
    <cellStyle name="2_goi 1 duyet theo luong mo (an)" xfId="680" xr:uid="{54ED7703-942F-46D5-88CF-1A8BAD90956A}"/>
    <cellStyle name="2_Goi 1_1" xfId="681" xr:uid="{D41D9F93-91A2-486F-8AC3-6CF9189977EE}"/>
    <cellStyle name="2_Goi so 1" xfId="682" xr:uid="{EE844F96-ACED-49BB-AF5E-69E448EFD99B}"/>
    <cellStyle name="2_Goi thau so 2 (20-6-2006)" xfId="683" xr:uid="{8BA5226C-C8B5-476C-B7CA-9D33B291E66E}"/>
    <cellStyle name="2_Goi02(25-05-2006)" xfId="684" xr:uid="{6EAF1E5B-0C93-4C74-9DDC-AEFC88F47ED8}"/>
    <cellStyle name="2_Goi1N206" xfId="685" xr:uid="{D5168E32-583D-42B7-9ADA-C59A908C3826}"/>
    <cellStyle name="2_Goi2N206" xfId="686" xr:uid="{BD22D70D-A3C3-4B8A-89CF-AFF88D740B36}"/>
    <cellStyle name="2_Goi4N216" xfId="687" xr:uid="{9B8558DB-5708-43B7-B5C9-E27ED6A14E42}"/>
    <cellStyle name="2_Goi5N216" xfId="688" xr:uid="{E513C8C7-8547-4C45-B5CC-A502BF59569F}"/>
    <cellStyle name="2_Hoi Song" xfId="689" xr:uid="{51474E73-88B8-4EDB-83C4-33DA41448559}"/>
    <cellStyle name="2_HT-LO" xfId="690" xr:uid="{A89E2D88-9C53-4638-B4B8-2D1269525870}"/>
    <cellStyle name="2_Khoi luong" xfId="691" xr:uid="{4E186362-6927-4375-AE76-DA2029BA233A}"/>
    <cellStyle name="2_Khoi luong 3b" xfId="692" xr:uid="{886E729F-72C2-49E1-A967-707A2179D9C9}"/>
    <cellStyle name="2_Khoi luong doan 1" xfId="693" xr:uid="{6C09E186-BAD9-4A2E-813F-61297125ABE4}"/>
    <cellStyle name="2_Khoi Luong Hoang Truong - Hoang Phu" xfId="694" xr:uid="{49BC6F65-1A39-455A-92C4-FAD2FCE5F365}"/>
    <cellStyle name="2_Kl6-6-05" xfId="695" xr:uid="{DE012699-6302-497B-A83D-658905D79B20}"/>
    <cellStyle name="2_Klnutgiao" xfId="696" xr:uid="{EE2BC8E2-395F-4DCE-B3AC-4ADA486DF748}"/>
    <cellStyle name="2_KLPA2s" xfId="697" xr:uid="{DC47FBBF-73D1-4A62-84AE-75BFD7AA1BFE}"/>
    <cellStyle name="2_KlQdinhduyet" xfId="698" xr:uid="{31A55342-A66A-4B75-97EE-B92A36C9D7E8}"/>
    <cellStyle name="2_KlQdinhduyet_Tinh hinh TH du an 2010-2011 BC UBKTTW (phong Vxa)" xfId="699" xr:uid="{2F68C1F5-088D-4775-A158-B1DA7E2BC0B4}"/>
    <cellStyle name="2_KlQdinhduyet_Tinh hinh TH du an BC doan giam sat HDND (phong Vxa)" xfId="700" xr:uid="{3F93358D-1CF3-474C-A32D-B0C5B36AF59F}"/>
    <cellStyle name="2_KlQL4goi5KCS" xfId="701" xr:uid="{A8622F6E-E811-4D2D-B557-4020E49453D6}"/>
    <cellStyle name="2_Kltayth" xfId="702" xr:uid="{17AA26E9-89B1-417C-A4A3-5E726DCE69E3}"/>
    <cellStyle name="2_KltaythQDduyet" xfId="703" xr:uid="{964A6ACF-0263-4B6A-AAE7-4EE1239AE5E0}"/>
    <cellStyle name="2_Kluong4-2004" xfId="704" xr:uid="{3822126C-6636-4F37-8E80-2742EF4EC373}"/>
    <cellStyle name="2_Luong A6" xfId="705" xr:uid="{A5BCB0C1-3D0F-4B18-ADEE-5387EAAA70A2}"/>
    <cellStyle name="2_maugiacotaluy" xfId="706" xr:uid="{38C776F6-09DF-4E13-B85F-774A327A7727}"/>
    <cellStyle name="2_My Thanh Son Thanh" xfId="707" xr:uid="{89025808-792B-4D60-848D-C2FC6D93A9BC}"/>
    <cellStyle name="2_Nhom I" xfId="708" xr:uid="{F407771D-7EBE-42A1-AE8F-F55FB93A6AE3}"/>
    <cellStyle name="2_Project N.Du" xfId="709" xr:uid="{C98C942F-02AD-4DB5-81BE-E932FAAD15E9}"/>
    <cellStyle name="2_Project N.Du.dien" xfId="710" xr:uid="{4F4905D7-6404-45ED-8504-A3771753CA40}"/>
    <cellStyle name="2_Project QL4" xfId="711" xr:uid="{7F1EBB44-6B14-4E3A-BCF5-2BC453B77285}"/>
    <cellStyle name="2_Project QL4 goi 7" xfId="712" xr:uid="{951FFFA5-3205-41C4-9858-56C006AC693F}"/>
    <cellStyle name="2_Project QL4 goi5" xfId="713" xr:uid="{9802DC55-38C3-4873-8B95-5D8C68E83140}"/>
    <cellStyle name="2_Project QL4 goi8" xfId="714" xr:uid="{5F174BCD-B593-44F6-9FAF-C3DB039E50C0}"/>
    <cellStyle name="2_QL1A-SUA2005" xfId="715" xr:uid="{8E33F90B-B657-4E72-BA43-102A218A59C8}"/>
    <cellStyle name="2_Sheet1" xfId="716" xr:uid="{12C144F1-5519-45C9-97D9-8E1DC56F4CAC}"/>
    <cellStyle name="2_SUA MAI23" xfId="717" xr:uid="{0CE510B7-01EF-42CC-996F-FB3B1CEC8A77}"/>
    <cellStyle name="2_SuoiTon" xfId="718" xr:uid="{62E5FF69-D48D-46FA-96B8-DD1FC06C2A71}"/>
    <cellStyle name="2_t" xfId="719" xr:uid="{D50D055E-35B1-405C-9246-FD8DF03D2D0C}"/>
    <cellStyle name="2_Tay THoa" xfId="720" xr:uid="{7B6F4227-41FF-4F2B-80CD-B5D2A6800B9E}"/>
    <cellStyle name="2_Tong hop DT dieu chinh duong 38-95" xfId="721" xr:uid="{E29382A3-295E-4F96-B455-0E419F8EE2C6}"/>
    <cellStyle name="2_Tong hop khoi luong duong 557 (30-5-2006)" xfId="722" xr:uid="{303CA175-62C0-41D4-8BD5-E2AC1FF26821}"/>
    <cellStyle name="2_Tong muc dau tu" xfId="723" xr:uid="{C94A5EF7-2783-4F0E-947E-A8CCB5222E30}"/>
    <cellStyle name="2_TRUNG PMU 5" xfId="724" xr:uid="{278C0EB1-16C7-4ADE-85A9-F9A743CCB7ED}"/>
    <cellStyle name="2_Tuyen so 1-Km0+00 - Km0+852.56" xfId="725" xr:uid="{F8C8632A-6A87-4757-827D-81DC85BE59B8}"/>
    <cellStyle name="2_VatLieu 3 cau -NA" xfId="726" xr:uid="{636F4FE7-C3D8-4C5A-A532-C3C3FC7AF151}"/>
    <cellStyle name="2_ÿÿÿÿÿ" xfId="727" xr:uid="{F6CC2DCA-4E0F-41CC-86F0-3EF63E69C47F}"/>
    <cellStyle name="2_ÿÿÿÿÿ_1" xfId="728" xr:uid="{81854989-C702-42B5-A7B4-658965388248}"/>
    <cellStyle name="2_ÿÿÿÿÿ_Bieu tong hop nhu cau ung 2011 da chon loc -Mien nui" xfId="729" xr:uid="{23EAA258-D182-4CD6-BB13-0744FF700473}"/>
    <cellStyle name="2_ÿÿÿÿÿ_Book1" xfId="730" xr:uid="{7E089B01-81FC-4571-BD37-5C9677114AA3}"/>
    <cellStyle name="2_ÿÿÿÿÿ_Tong hop DT dieu chinh duong 38-95" xfId="731" xr:uid="{14C107D0-01C4-4FE3-9849-C760A44C3DAD}"/>
    <cellStyle name="20" xfId="732" xr:uid="{BC594FEA-7694-4283-A8E0-BC01B5BCA893}"/>
    <cellStyle name="20% - Accent1 2" xfId="733" xr:uid="{E47BC0E1-6E92-4BEB-A11B-60D3991C6DCA}"/>
    <cellStyle name="20% - Accent1 2 2" xfId="734" xr:uid="{9AFA947D-3DCB-4056-9B9D-57B035065EBD}"/>
    <cellStyle name="20% - Accent2 2" xfId="735" xr:uid="{541328EB-2EDF-4087-95AA-97CE99FA3F14}"/>
    <cellStyle name="20% - Accent2 2 2" xfId="736" xr:uid="{011E4DB1-8DDF-4D82-A534-5D58577E4A8B}"/>
    <cellStyle name="20% - Accent3 2" xfId="737" xr:uid="{A756B029-7426-458A-BFFC-7211645E9E3A}"/>
    <cellStyle name="20% - Accent3 2 2" xfId="738" xr:uid="{FB5785AE-26F8-4A19-AC4D-1CF4F6422B91}"/>
    <cellStyle name="20% - Accent4 2" xfId="739" xr:uid="{1EFA99D5-3BF0-42DB-906E-3D77DE616C8C}"/>
    <cellStyle name="20% - Accent4 2 2" xfId="740" xr:uid="{53408234-3627-40C3-90B4-4DCAFD5D8A96}"/>
    <cellStyle name="20% - Accent5 2" xfId="741" xr:uid="{DB8F3143-D190-4E64-A4CE-88214866E1EC}"/>
    <cellStyle name="20% - Accent5 2 2" xfId="742" xr:uid="{2589A5F1-8DC4-419A-A04E-4516D3CD2A49}"/>
    <cellStyle name="20% - Accent6 2" xfId="743" xr:uid="{D49C102A-5BF3-4BBC-8D80-32F6C0A13D4E}"/>
    <cellStyle name="20% - Accent6 2 2" xfId="744" xr:uid="{2F613714-F6F4-437C-927D-132BBDE20164}"/>
    <cellStyle name="20% - Nhấn1" xfId="745" xr:uid="{876B5197-798F-43DE-B397-CE062B22D770}"/>
    <cellStyle name="20% - Nhấn2" xfId="746" xr:uid="{CBF46252-7A56-4FFA-A298-3C2C3BE773E8}"/>
    <cellStyle name="20% - Nhấn3" xfId="747" xr:uid="{93FD12B5-D59A-483C-8746-223EC90BEE50}"/>
    <cellStyle name="20% - Nhấn4" xfId="748" xr:uid="{2B6CD9DB-2F9C-44D8-8661-B243D8A16CDE}"/>
    <cellStyle name="20% - Nhấn5" xfId="749" xr:uid="{B49DDB8C-457D-46EF-931D-21D2FC0DC7B2}"/>
    <cellStyle name="20% - Nhấn6" xfId="750" xr:uid="{293A6405-EA3E-4BFB-ACC5-C4AECAA85D1A}"/>
    <cellStyle name="-2001" xfId="751" xr:uid="{26887BB1-36C4-49F2-9FF4-637ADD956083}"/>
    <cellStyle name="296_x000f_Normal_SPTQ1ACTormal_SPTQ2ACT" xfId="752" xr:uid="{EDEDA333-6B59-437B-9A7B-973C8970A88B}"/>
    <cellStyle name="2ormal_Q2_1" xfId="753" xr:uid="{DF98811F-DAD8-4170-B1A5-0727DF349CDF}"/>
    <cellStyle name="3" xfId="754" xr:uid="{7FE97A89-413E-4345-B57E-747F8E8EC97D}"/>
    <cellStyle name="3_A che do KS +chi BQL" xfId="755" xr:uid="{5C1289FF-624C-4D36-B6F7-CDCFBF0970D2}"/>
    <cellStyle name="3_BANG CAM COC GPMB 8km" xfId="756" xr:uid="{BEA3A457-9EB9-40A9-9234-1D38FFF8C89A}"/>
    <cellStyle name="3_bang tinh tai trong" xfId="757" xr:uid="{A6F38238-70E2-4F93-9A1D-E8F720C2634E}"/>
    <cellStyle name="3_Bang tong hop khoi luong" xfId="758" xr:uid="{B292E3D6-6657-482B-AD22-CBD146960F69}"/>
    <cellStyle name="3_Book1" xfId="759" xr:uid="{7A3B2B7F-EE43-4331-88BE-9F454EC3B0EE}"/>
    <cellStyle name="3_Book1_1" xfId="760" xr:uid="{A50A7ACC-CA4F-4D14-9E7B-FC14F064247F}"/>
    <cellStyle name="3_Book1_1_Tinh hinh TH du an 2010-2011 BC UBKTTW (phong Vxa)" xfId="761" xr:uid="{5A657A21-DFF4-44A8-BFAD-8F2F360F63AE}"/>
    <cellStyle name="3_Book1_1_Tinh hinh TH du an BC doan giam sat HDND (phong Vxa)" xfId="762" xr:uid="{8EEEEDD0-87CE-42BD-BE54-FE3C290E6A30}"/>
    <cellStyle name="3_Book1_Book1" xfId="763" xr:uid="{D87322E2-5985-421F-91DB-0891547F8642}"/>
    <cellStyle name="3_Book1_CAU XOP XANG II(su­a)" xfId="764" xr:uid="{E583F4BF-9CB0-4002-83E1-43EC0C18537E}"/>
    <cellStyle name="3_Book1_Dieu phoi dat goi 1" xfId="765" xr:uid="{A006E4DB-D7C9-484E-A4C0-4D9F91DA88DF}"/>
    <cellStyle name="3_Book1_Dieu phoi dat goi 2" xfId="766" xr:uid="{164FFFB9-0376-4F15-87C7-38EFF4F7FE7E}"/>
    <cellStyle name="3_Book1_DT Kha thi ngay 11-2-06" xfId="767" xr:uid="{DFDB00FD-6E7C-4E0F-A67B-18716ED7F50C}"/>
    <cellStyle name="3_Book1_DT ngay 04-01-2006" xfId="768" xr:uid="{271EF8BD-8C0F-4A50-A312-B38539CF40A8}"/>
    <cellStyle name="3_Book1_DT ngay 11-4-2006" xfId="769" xr:uid="{0E3D6E55-7404-46F4-83ED-9F8F4FDF1837}"/>
    <cellStyle name="3_Book1_DT ngay 15-11-05" xfId="770" xr:uid="{37E501E3-1972-453B-BAA0-033F112F811C}"/>
    <cellStyle name="3_Book1_Du toan KT-TCsua theo TT 03 - YC 471" xfId="771" xr:uid="{288A544C-69D3-4F32-8DB6-119542D88810}"/>
    <cellStyle name="3_Book1_Du toan Phuong lam" xfId="772" xr:uid="{EA1D949B-D393-4926-846A-504CE1BF9833}"/>
    <cellStyle name="3_Book1_Du toan QL 27 (23-12-2005)" xfId="773" xr:uid="{FB302879-7B4F-436D-ABD1-98A2C76CCBF0}"/>
    <cellStyle name="3_Book1_DuAnKT ngay 11-2-2006" xfId="774" xr:uid="{A3EC5D20-8550-4ABA-8EEB-AFE2F5F78B9A}"/>
    <cellStyle name="3_Book1_Goi 1" xfId="775" xr:uid="{AA5B31F9-B073-40E5-A447-D64390FA7E2D}"/>
    <cellStyle name="3_Book1_Goi thau so 2 (20-6-2006)" xfId="776" xr:uid="{B1F4FCDB-4C44-4381-833C-1D589DE1D5CD}"/>
    <cellStyle name="3_Book1_Goi02(25-05-2006)" xfId="777" xr:uid="{7266DB88-B0B6-49B8-8BAA-F42114135190}"/>
    <cellStyle name="3_Book1_K C N - HUNG DONG L.NHUA" xfId="778" xr:uid="{EE1B2646-FBB7-49EB-89D9-C042C9DD2E2C}"/>
    <cellStyle name="3_Book1_Khoi luong 3b" xfId="779" xr:uid="{EC0CBB83-472D-4930-886B-068BB9A5C3B0}"/>
    <cellStyle name="3_Book1_Khoi Luong Hoang Truong - Hoang Phu" xfId="780" xr:uid="{829654E0-F62C-43B3-8075-DBCF5D22349C}"/>
    <cellStyle name="3_Book1_Muong TL" xfId="781" xr:uid="{29ABACF3-9764-4675-A81D-833BE7DB2F0C}"/>
    <cellStyle name="3_Book1_Tuyen so 1-Km0+00 - Km0+852.56" xfId="782" xr:uid="{53B5C700-C0AB-4522-9C0E-AD5BEABC459A}"/>
    <cellStyle name="3_C" xfId="783" xr:uid="{07E8F4E2-E444-4EDD-9CEC-86A21F2CFE87}"/>
    <cellStyle name="3_Cau Hua Trai (TT 04)" xfId="784" xr:uid="{823F7F49-48F8-4ACB-8781-E8D5DEF8194F}"/>
    <cellStyle name="3_Cau Thanh Ha 1" xfId="785" xr:uid="{575FB44D-FE8A-48EA-BE3F-1A6570556BAD}"/>
    <cellStyle name="3_Cau thuy dien Ban La (Cu Anh)" xfId="786" xr:uid="{274FC64D-3CE5-4703-9AB5-3A16F5AB2186}"/>
    <cellStyle name="3_Cau thuy dien Ban La (Cu Anh)_Tinh hinh TH du an 2010-2011 BC UBKTTW (phong Vxa)" xfId="787" xr:uid="{FC4DB47D-4024-4C2D-9FAD-D5A9060F0E03}"/>
    <cellStyle name="3_Cau thuy dien Ban La (Cu Anh)_Tinh hinh TH du an BC doan giam sat HDND (phong Vxa)" xfId="788" xr:uid="{580D7B04-27EC-48F0-A117-0AB7430C6BD4}"/>
    <cellStyle name="3_CAU XOP XANG II(su­a)" xfId="789" xr:uid="{5DB42101-4086-4C26-A3CF-4B02087B7C19}"/>
    <cellStyle name="3_Chi phi KS" xfId="790" xr:uid="{59118DEC-64C7-4B82-B417-560ED9C99C38}"/>
    <cellStyle name="3_cong" xfId="791" xr:uid="{5054181E-1F37-461E-AAAB-E3DB83F6068F}"/>
    <cellStyle name="3_Dakt-Cau tinh Hua Phan" xfId="792" xr:uid="{E97D5FA4-5E57-438E-8664-52052F6D1CA4}"/>
    <cellStyle name="3_DIEN" xfId="793" xr:uid="{F4C52119-30AF-406C-A308-744F525840D0}"/>
    <cellStyle name="3_Dieu phoi dat goi 1" xfId="794" xr:uid="{5B737D5C-F152-4726-BDCF-2C969076201E}"/>
    <cellStyle name="3_Dieu phoi dat goi 2" xfId="795" xr:uid="{A635516E-A9F2-43C5-AF5C-13B1D407B7B3}"/>
    <cellStyle name="3_Dinh muc thiet ke" xfId="796" xr:uid="{746F541D-9067-44F1-A382-AF24EF4D7387}"/>
    <cellStyle name="3_DONGIA" xfId="797" xr:uid="{75ACB03F-D277-48B4-9177-22FCA3D0B029}"/>
    <cellStyle name="3_DT Kha thi ngay 11-2-06" xfId="798" xr:uid="{BD6FF230-15F5-40C6-9545-CB42C389CC57}"/>
    <cellStyle name="3_DT KT ngay 10-9-2005" xfId="799" xr:uid="{C052B0F5-1CDB-4206-BC24-7C1DF07206A9}"/>
    <cellStyle name="3_DT ngay 04-01-2006" xfId="800" xr:uid="{655DFD50-3F0E-4E23-8C0F-D934D0EEAD09}"/>
    <cellStyle name="3_DT ngay 11-4-2006" xfId="801" xr:uid="{335E9B79-4E99-4C83-BC30-88B32797CFC0}"/>
    <cellStyle name="3_DT ngay 15-11-05" xfId="802" xr:uid="{B050E37F-0876-4145-BE28-EA5CFDD7B9FC}"/>
    <cellStyle name="3_DTXL goi 11(20-9-05)" xfId="803" xr:uid="{15FF9C4C-6977-46BE-B742-782838EA108A}"/>
    <cellStyle name="3_du toan" xfId="804" xr:uid="{1D1F6D82-CE3A-4666-A9F6-30ADB2D6AFD7}"/>
    <cellStyle name="3_du toan (03-11-05)" xfId="805" xr:uid="{99055110-9213-4EEA-972C-2E30B85BDBD1}"/>
    <cellStyle name="3_Du toan (12-05-2005) Tham dinh" xfId="806" xr:uid="{9F1944AE-24D2-4721-86D4-289843B0AFF8}"/>
    <cellStyle name="3_Du toan (23-05-2005) Tham dinh" xfId="807" xr:uid="{70A51326-3D72-4F42-A3B0-3A8593D76820}"/>
    <cellStyle name="3_Du toan (5 - 04 - 2004)" xfId="808" xr:uid="{07258FAB-E8DC-4444-BDA8-FB67247F8694}"/>
    <cellStyle name="3_Du toan (6-3-2005)" xfId="809" xr:uid="{A157137D-C720-4A2E-B177-6854F7C1602C}"/>
    <cellStyle name="3_Du toan (Ban A)" xfId="810" xr:uid="{7C69F668-6110-4973-B19D-824E0E10F5AE}"/>
    <cellStyle name="3_Du toan (ngay 13 - 07 - 2004)" xfId="811" xr:uid="{E4E6E28F-3587-44B0-AC37-39A8EC5516F9}"/>
    <cellStyle name="3_Du toan 558 (Km17+508.12 - Km 22)" xfId="812" xr:uid="{B5191033-9A17-458F-9ADF-51A2B828BEAF}"/>
    <cellStyle name="3_Du toan 558 (Km17+508.12 - Km 22)_Tinh hinh TH du an 2010-2011 BC UBKTTW (phong Vxa)" xfId="813" xr:uid="{3C1CE3D5-38F8-4998-BEE5-D4AD7C7B2BD6}"/>
    <cellStyle name="3_Du toan 558 (Km17+508.12 - Km 22)_Tinh hinh TH du an BC doan giam sat HDND (phong Vxa)" xfId="814" xr:uid="{A25AA7D8-FD28-432F-8EA4-81D8F7563F42}"/>
    <cellStyle name="3_Du toan bo sung (11-2004)" xfId="815" xr:uid="{EE9067E0-4D34-44AC-9A90-4831301F8AC7}"/>
    <cellStyle name="3_Du toan Goi 1" xfId="816" xr:uid="{9695A74C-05F9-44DD-A9DB-3C1A6B5312EF}"/>
    <cellStyle name="3_du toan goi 12" xfId="817" xr:uid="{A6EF9C5A-17B9-44A6-8230-A97D138F2D7C}"/>
    <cellStyle name="3_Du toan Goi 2" xfId="818" xr:uid="{F128BCF1-03A6-499D-A5C2-835649EA559E}"/>
    <cellStyle name="3_Du toan KT-TCsua theo TT 03 - YC 471" xfId="819" xr:uid="{964D6183-BE73-4079-ACB0-25DC2F135241}"/>
    <cellStyle name="3_Du toan ngay (28-10-2005)" xfId="820" xr:uid="{FD597878-D08A-49A4-B4B7-8D3582F123B9}"/>
    <cellStyle name="3_Du toan ngay 1-9-2004 (version 1)" xfId="821" xr:uid="{5247B86E-71CF-4BC9-BBE3-B6F074680498}"/>
    <cellStyle name="3_Du toan Phuong lam" xfId="822" xr:uid="{4B5090A4-CC3B-4964-BFAF-F57FD1C9924C}"/>
    <cellStyle name="3_Du toan QL 27 (23-12-2005)" xfId="823" xr:uid="{C85A2C3C-689D-4295-85FC-0983098A5CF5}"/>
    <cellStyle name="3_DuAnKT ngay 11-2-2006" xfId="824" xr:uid="{80F9048F-6BE6-4E14-AB49-DEC3D6635D15}"/>
    <cellStyle name="3_Gia_VL cau-JIBIC-Ha-tinh" xfId="825" xr:uid="{DC5367B3-41C6-46BB-9C04-FB12E93E4D2D}"/>
    <cellStyle name="3_Gia_VLQL48_duyet " xfId="826" xr:uid="{8C3C1476-FC65-4292-B2DA-A982D6F83BA2}"/>
    <cellStyle name="3_Gia_VLQL48_duyet _Tinh hinh TH du an 2010-2011 BC UBKTTW (phong Vxa)" xfId="827" xr:uid="{3AF7F50F-B802-4084-AD8C-B7E21771778F}"/>
    <cellStyle name="3_Gia_VLQL48_duyet _Tinh hinh TH du an BC doan giam sat HDND (phong Vxa)" xfId="828" xr:uid="{9B4B8C9B-2900-43AA-9D2D-F810BB67998C}"/>
    <cellStyle name="3_goi 1" xfId="829" xr:uid="{9159632B-8D2E-4812-948F-F54C167638BC}"/>
    <cellStyle name="3_Goi 1 (TT04)" xfId="830" xr:uid="{46C203ED-0BA4-4344-A3D1-D1A2414E4351}"/>
    <cellStyle name="3_goi 1 duyet theo luong mo (an)" xfId="831" xr:uid="{2FA31EF1-6EB8-4C6C-A37A-EB6C76DEC4BF}"/>
    <cellStyle name="3_Goi 1_1" xfId="832" xr:uid="{9D222D29-B416-421B-95C0-A28428A0E021}"/>
    <cellStyle name="3_Goi so 1" xfId="833" xr:uid="{659B1932-4C45-4A3A-BC1E-3E02FF1E8507}"/>
    <cellStyle name="3_Goi thau so 2 (20-6-2006)" xfId="834" xr:uid="{6D68DD90-5B8E-4320-85ED-6728DC496025}"/>
    <cellStyle name="3_Goi02(25-05-2006)" xfId="835" xr:uid="{83A2FF08-ADCD-462F-B119-A577471D5079}"/>
    <cellStyle name="3_Goi1N206" xfId="836" xr:uid="{8EDD7BF1-D81D-4F88-A34B-C0F54ABD357F}"/>
    <cellStyle name="3_Goi2N206" xfId="837" xr:uid="{90928CBD-71F4-4E72-8D29-1D6ECDFF2310}"/>
    <cellStyle name="3_Goi4N216" xfId="838" xr:uid="{E25C13C9-F4AA-4AAA-BE53-1D26826F161C}"/>
    <cellStyle name="3_Goi5N216" xfId="839" xr:uid="{62812D50-817C-4ADF-A0F2-88B6C3B44E73}"/>
    <cellStyle name="3_Hoi Song" xfId="840" xr:uid="{CD667DF4-2572-4F6C-AEE4-BA008DF6D22C}"/>
    <cellStyle name="3_HT-LO" xfId="841" xr:uid="{43FE4B07-E58C-47ED-82BF-35F92E938830}"/>
    <cellStyle name="3_Khoi luong" xfId="842" xr:uid="{03437A83-8BA6-4F67-8718-7059B4C9A691}"/>
    <cellStyle name="3_Khoi luong 3b" xfId="843" xr:uid="{C9EEC044-0C1C-4B4D-9E4F-E61AAEBBA726}"/>
    <cellStyle name="3_Khoi luong doan 1" xfId="844" xr:uid="{DEB9739F-76F7-4E4B-9993-BD7E70FAC9CA}"/>
    <cellStyle name="3_Khoi Luong Hoang Truong - Hoang Phu" xfId="845" xr:uid="{890A2F59-FBA9-4BA9-9B55-F3C724679D95}"/>
    <cellStyle name="3_Kl6-6-05" xfId="846" xr:uid="{446E8D39-3FBA-40D5-ACE6-AB2376F44D3D}"/>
    <cellStyle name="3_Klnutgiao" xfId="847" xr:uid="{89B60A25-06E2-4BCF-8219-CCC7C29894BD}"/>
    <cellStyle name="3_KLPA2s" xfId="848" xr:uid="{26E63C9D-A56A-499A-BED7-0C679E245E46}"/>
    <cellStyle name="3_KlQdinhduyet" xfId="849" xr:uid="{57B382CF-4397-4753-BAF9-8296A239EB29}"/>
    <cellStyle name="3_KlQdinhduyet_Tinh hinh TH du an 2010-2011 BC UBKTTW (phong Vxa)" xfId="850" xr:uid="{D0D54343-D5FB-4CD9-8AB9-6D03BC05CA7B}"/>
    <cellStyle name="3_KlQdinhduyet_Tinh hinh TH du an BC doan giam sat HDND (phong Vxa)" xfId="851" xr:uid="{C9828099-5D55-4626-A3CF-5410C91132BF}"/>
    <cellStyle name="3_KlQL4goi5KCS" xfId="852" xr:uid="{8F08F80E-71BE-4364-8BE6-BBDAF1BA35B3}"/>
    <cellStyle name="3_Kltayth" xfId="853" xr:uid="{66AF214C-41AD-49E1-B5E6-38F2A4466331}"/>
    <cellStyle name="3_KltaythQDduyet" xfId="854" xr:uid="{B8914580-F0E2-4D6B-9B6B-46DFADF10C4E}"/>
    <cellStyle name="3_Kluong4-2004" xfId="855" xr:uid="{718A36E1-F592-4990-8D36-3F8BB3246017}"/>
    <cellStyle name="3_Luong A6" xfId="856" xr:uid="{A0AE1F26-5541-41ED-806E-393C2D58DCFC}"/>
    <cellStyle name="3_maugiacotaluy" xfId="857" xr:uid="{0AF6C15E-0399-4383-AA1B-2C85D7E6A129}"/>
    <cellStyle name="3_My Thanh Son Thanh" xfId="858" xr:uid="{F88412C8-7D4C-45ED-9ACF-A22652E210B7}"/>
    <cellStyle name="3_Nhom I" xfId="859" xr:uid="{A9F71E8C-EB2D-4E9F-8651-96EB7EAFA41A}"/>
    <cellStyle name="3_Project N.Du" xfId="860" xr:uid="{D951A4C3-71B6-4648-8D7A-20E9DCF76895}"/>
    <cellStyle name="3_Project N.Du.dien" xfId="861" xr:uid="{A91ECFEF-26BE-4672-8676-528EAF6EB053}"/>
    <cellStyle name="3_Project QL4" xfId="862" xr:uid="{97B8630B-84A7-4E39-8803-036B1F079571}"/>
    <cellStyle name="3_Project QL4 goi 7" xfId="863" xr:uid="{A3E82517-3B27-43AE-B073-D2F7A1B20AD8}"/>
    <cellStyle name="3_Project QL4 goi5" xfId="864" xr:uid="{8D4FB960-5016-4A29-9910-C6C2180D0FFD}"/>
    <cellStyle name="3_Project QL4 goi8" xfId="865" xr:uid="{5BD234F2-463C-4EAC-AC38-AD3D9CA34D8F}"/>
    <cellStyle name="3_QL1A-SUA2005" xfId="866" xr:uid="{2F489425-A4DB-435D-B025-5DEE3A6A1288}"/>
    <cellStyle name="3_Sheet1" xfId="867" xr:uid="{2E52CD2F-DA8E-43D4-BD9A-92080B3F4CCC}"/>
    <cellStyle name="3_SUA MAI23" xfId="868" xr:uid="{7CBE2EC7-300C-4F4E-BF00-72CC985D1B61}"/>
    <cellStyle name="3_SuoiTon" xfId="869" xr:uid="{79F572F3-56CB-4725-9045-01C891668A2F}"/>
    <cellStyle name="3_t" xfId="870" xr:uid="{86A02192-33FF-4EED-A31E-8640A72240F8}"/>
    <cellStyle name="3_Tay THoa" xfId="871" xr:uid="{76031B9A-48C3-4D1C-95C8-34C3F5C8EAA9}"/>
    <cellStyle name="3_Tong hop DT dieu chinh duong 38-95" xfId="872" xr:uid="{9AB8D0A3-92FE-4795-8305-B35FF6C0D8FC}"/>
    <cellStyle name="3_Tong hop khoi luong duong 557 (30-5-2006)" xfId="873" xr:uid="{5842621D-D8E8-46DA-BB13-61A873E1F8DD}"/>
    <cellStyle name="3_Tong muc dau tu" xfId="874" xr:uid="{146199D2-DF73-431B-A38B-9370DFF90341}"/>
    <cellStyle name="3_Tuyen so 1-Km0+00 - Km0+852.56" xfId="875" xr:uid="{2EFFF2B2-630D-4EA6-AF2E-BCF3991DA4F8}"/>
    <cellStyle name="3_VatLieu 3 cau -NA" xfId="876" xr:uid="{139CA998-A88F-4E37-8B47-3131D5C9ADFE}"/>
    <cellStyle name="3_ÿÿÿÿÿ" xfId="877" xr:uid="{8EE49CDA-1907-4F0E-9BDF-0F07832CA983}"/>
    <cellStyle name="3_ÿÿÿÿÿ_1" xfId="878" xr:uid="{E97C1F07-DFD3-4903-BF5A-587066888CCE}"/>
    <cellStyle name="4" xfId="879" xr:uid="{3CC5283D-086E-4E48-933D-0539565C048F}"/>
    <cellStyle name="4_A che do KS +chi BQL" xfId="880" xr:uid="{2B674DD2-C215-431D-A6D3-140FABB8548F}"/>
    <cellStyle name="4_BANG CAM COC GPMB 8km" xfId="881" xr:uid="{10B8F1F4-2BC1-4F1B-947C-AAE2230FC47F}"/>
    <cellStyle name="4_bang tinh tai trong" xfId="882" xr:uid="{8807C884-5F79-4628-AB02-91FE45B2C097}"/>
    <cellStyle name="4_Bang tong hop khoi luong" xfId="883" xr:uid="{A423649C-987A-4DF5-A2C1-0AC3366EC1F2}"/>
    <cellStyle name="4_Book1" xfId="884" xr:uid="{592BA769-D212-413F-8B71-053C10D52CBC}"/>
    <cellStyle name="4_Book1_1" xfId="885" xr:uid="{06E5F51F-4A0A-4006-9AC7-A241F1B9CF14}"/>
    <cellStyle name="4_Book1_1_Tinh hinh TH du an 2010-2011 BC UBKTTW (phong Vxa)" xfId="886" xr:uid="{A001F111-475A-4E0B-96D1-96A20A0C816F}"/>
    <cellStyle name="4_Book1_1_Tinh hinh TH du an BC doan giam sat HDND (phong Vxa)" xfId="887" xr:uid="{C4DEEC04-FAF0-4A70-A1D9-AB307A70EA45}"/>
    <cellStyle name="4_Book1_Book1" xfId="888" xr:uid="{DD29A982-A150-45D3-8848-9322A0B526E7}"/>
    <cellStyle name="4_Book1_CAU XOP XANG II(su­a)" xfId="889" xr:uid="{45EFBD80-304D-4849-A81C-593D286C4F09}"/>
    <cellStyle name="4_Book1_Dieu phoi dat goi 1" xfId="890" xr:uid="{F407AB62-B65A-423B-B0F5-B4B018067654}"/>
    <cellStyle name="4_Book1_Dieu phoi dat goi 2" xfId="891" xr:uid="{383C5D40-6067-483D-AB40-EE9FB544A97B}"/>
    <cellStyle name="4_Book1_DT Kha thi ngay 11-2-06" xfId="892" xr:uid="{4BD3560C-975A-4B65-AD76-75FC70C91B76}"/>
    <cellStyle name="4_Book1_DT ngay 04-01-2006" xfId="893" xr:uid="{4AFC89F0-3249-462B-807A-8FEC2B651D1F}"/>
    <cellStyle name="4_Book1_DT ngay 11-4-2006" xfId="894" xr:uid="{E6327327-AE73-473E-B862-B16553ECC75A}"/>
    <cellStyle name="4_Book1_DT ngay 15-11-05" xfId="895" xr:uid="{85117942-5295-4DA0-9C1A-20BDA6E7292B}"/>
    <cellStyle name="4_Book1_Du toan KT-TCsua theo TT 03 - YC 471" xfId="896" xr:uid="{9F89B273-73FD-480A-9F6D-531681C0737D}"/>
    <cellStyle name="4_Book1_Du toan Phuong lam" xfId="897" xr:uid="{92113CE6-B0B0-455E-883B-A15FA2C6EF59}"/>
    <cellStyle name="4_Book1_Du toan QL 27 (23-12-2005)" xfId="898" xr:uid="{445F0F15-D35B-4C13-8BA0-FF46EC59F8C2}"/>
    <cellStyle name="4_Book1_DuAnKT ngay 11-2-2006" xfId="899" xr:uid="{0E1A5A4F-14E7-4DD0-A241-73D9DFB05CDE}"/>
    <cellStyle name="4_Book1_Goi 1" xfId="900" xr:uid="{C8FDABCB-424D-4037-AECC-A5339A1C9372}"/>
    <cellStyle name="4_Book1_Goi thau so 2 (20-6-2006)" xfId="901" xr:uid="{14CB310A-24D8-4E3B-8F2C-7FCB70603276}"/>
    <cellStyle name="4_Book1_Goi02(25-05-2006)" xfId="902" xr:uid="{13538097-69FF-4634-849F-F7853CF78FA2}"/>
    <cellStyle name="4_Book1_K C N - HUNG DONG L.NHUA" xfId="903" xr:uid="{591D0F9A-480F-4D46-BFCF-BAD912634446}"/>
    <cellStyle name="4_Book1_Khoi luong 3b" xfId="904" xr:uid="{21EB1291-B75F-4040-A745-427EBE824A10}"/>
    <cellStyle name="4_Book1_Khoi Luong Hoang Truong - Hoang Phu" xfId="905" xr:uid="{AF8934E3-F5F1-4BC2-BE11-A4B701816B73}"/>
    <cellStyle name="4_Book1_Muong TL" xfId="906" xr:uid="{7079B700-365C-4191-91E9-E35877011794}"/>
    <cellStyle name="4_Book1_Tuyen so 1-Km0+00 - Km0+852.56" xfId="907" xr:uid="{890EA3DE-7B9E-41AC-87B5-D9AE670A5381}"/>
    <cellStyle name="4_C" xfId="908" xr:uid="{AA21349A-85A7-46BF-9EBD-41FA28A5B030}"/>
    <cellStyle name="4_Cau Hua Trai (TT 04)" xfId="909" xr:uid="{FF7FABC2-1364-4E2B-9551-1D994C71C23B}"/>
    <cellStyle name="4_Cau Thanh Ha 1" xfId="910" xr:uid="{3D311DCD-F222-41C9-803D-93805F09CB3D}"/>
    <cellStyle name="4_Cau thuy dien Ban La (Cu Anh)" xfId="911" xr:uid="{E8DFBCD7-7156-4685-A16C-5FBC01618916}"/>
    <cellStyle name="4_Cau thuy dien Ban La (Cu Anh)_Tinh hinh TH du an 2010-2011 BC UBKTTW (phong Vxa)" xfId="912" xr:uid="{250E7944-31F4-47DE-A30B-F08BDDACB619}"/>
    <cellStyle name="4_Cau thuy dien Ban La (Cu Anh)_Tinh hinh TH du an BC doan giam sat HDND (phong Vxa)" xfId="913" xr:uid="{642D208B-4D72-4FCC-BE84-BCA32697C8BF}"/>
    <cellStyle name="4_CAU XOP XANG II(su­a)" xfId="914" xr:uid="{5B296F49-3EF8-4E4D-9FEC-72A03C3041C5}"/>
    <cellStyle name="4_Chi phi KS" xfId="915" xr:uid="{2C6D8609-C454-4E6F-873D-C08E0B4CFB3A}"/>
    <cellStyle name="4_cong" xfId="916" xr:uid="{AE78C7CB-168B-406A-8E41-2832EA0F9880}"/>
    <cellStyle name="4_Dakt-Cau tinh Hua Phan" xfId="917" xr:uid="{3A2F4C11-68D1-4E82-93A2-5BCF4FE025F7}"/>
    <cellStyle name="4_DIEN" xfId="918" xr:uid="{9A816F69-5FDB-4B40-8B4F-C2F9A705261E}"/>
    <cellStyle name="4_Dieu phoi dat goi 1" xfId="919" xr:uid="{37B3B8C1-0027-4F1C-A2DE-DD706E0BDA94}"/>
    <cellStyle name="4_Dieu phoi dat goi 2" xfId="920" xr:uid="{2F270899-F3E8-4A13-885C-DF988AD55F7C}"/>
    <cellStyle name="4_Dinh muc thiet ke" xfId="921" xr:uid="{3C9F8548-32CD-46DD-8740-C9FA921CAAA2}"/>
    <cellStyle name="4_DONGIA" xfId="922" xr:uid="{3DAA67C3-A316-4916-ADF8-A130B45D207F}"/>
    <cellStyle name="4_DT Kha thi ngay 11-2-06" xfId="923" xr:uid="{2F0FADC7-96CB-4A59-B058-DA710CF8F324}"/>
    <cellStyle name="4_DT KT ngay 10-9-2005" xfId="924" xr:uid="{D3322943-3194-432F-838E-059A68C4B6E8}"/>
    <cellStyle name="4_DT ngay 04-01-2006" xfId="925" xr:uid="{7085CBBD-FC94-40C8-861F-5D91761A64A3}"/>
    <cellStyle name="4_DT ngay 11-4-2006" xfId="926" xr:uid="{479E0226-D62D-44A6-BCBB-B13E530BF211}"/>
    <cellStyle name="4_DT ngay 15-11-05" xfId="927" xr:uid="{B2F46569-A547-42FA-A12B-FD7B34F1A8A3}"/>
    <cellStyle name="4_DTXL goi 11(20-9-05)" xfId="928" xr:uid="{8A824300-A2AD-497B-B340-F633446F61D0}"/>
    <cellStyle name="4_du toan" xfId="929" xr:uid="{3374434F-3E52-48AB-BFB0-3D17D3B3F90B}"/>
    <cellStyle name="4_du toan (03-11-05)" xfId="930" xr:uid="{693D5B49-1942-4D16-9898-B91380B7A786}"/>
    <cellStyle name="4_Du toan (12-05-2005) Tham dinh" xfId="931" xr:uid="{D0FABBBC-23DB-472B-9719-96DEE9555768}"/>
    <cellStyle name="4_Du toan (23-05-2005) Tham dinh" xfId="932" xr:uid="{DCA4DD62-BDF4-4A1A-ADFC-9046F2C8F015}"/>
    <cellStyle name="4_Du toan (5 - 04 - 2004)" xfId="933" xr:uid="{B7CBDC82-949E-4FEA-9427-BF3392CD72D9}"/>
    <cellStyle name="4_Du toan (6-3-2005)" xfId="934" xr:uid="{E93C9138-2D5A-4FAD-A58C-E19E49C3485D}"/>
    <cellStyle name="4_Du toan (Ban A)" xfId="935" xr:uid="{A68A3E32-501E-44B8-8E6B-782A0DE30DE1}"/>
    <cellStyle name="4_Du toan (ngay 13 - 07 - 2004)" xfId="936" xr:uid="{604627FD-A620-46DC-96B6-A6A2B8E9A96C}"/>
    <cellStyle name="4_Du toan 558 (Km17+508.12 - Km 22)" xfId="937" xr:uid="{D26ABE2D-819D-437E-967E-2AD3D933421D}"/>
    <cellStyle name="4_Du toan 558 (Km17+508.12 - Km 22)_Tinh hinh TH du an 2010-2011 BC UBKTTW (phong Vxa)" xfId="938" xr:uid="{11641C67-E5EB-41DA-8EF6-BF069637A1D7}"/>
    <cellStyle name="4_Du toan 558 (Km17+508.12 - Km 22)_Tinh hinh TH du an BC doan giam sat HDND (phong Vxa)" xfId="939" xr:uid="{949A2615-E6CC-4B65-BFAD-4119D07ABF45}"/>
    <cellStyle name="4_Du toan bo sung (11-2004)" xfId="940" xr:uid="{838DC52C-584B-4E2F-861C-7903DCBF3CF1}"/>
    <cellStyle name="4_Du toan Goi 1" xfId="941" xr:uid="{334D57A1-D70D-4452-9BFB-2BE0F482F3A8}"/>
    <cellStyle name="4_du toan goi 12" xfId="942" xr:uid="{6EDB28C4-DAB0-4622-AFF9-BB114BEBF193}"/>
    <cellStyle name="4_Du toan Goi 2" xfId="943" xr:uid="{25CDBB60-4BD3-4363-9284-D0684418EFCB}"/>
    <cellStyle name="4_Du toan KT-TCsua theo TT 03 - YC 471" xfId="944" xr:uid="{32F05F82-F396-4334-BF5F-46D8EDC2B0C1}"/>
    <cellStyle name="4_Du toan ngay (28-10-2005)" xfId="945" xr:uid="{CE9818FD-7033-4BB4-A9A3-59404D15F466}"/>
    <cellStyle name="4_Du toan ngay 1-9-2004 (version 1)" xfId="946" xr:uid="{A41410EE-C0A7-463A-95EF-AD1C4DE6067C}"/>
    <cellStyle name="4_Du toan Phuong lam" xfId="947" xr:uid="{59481A5D-B262-4A78-9A07-24D35C7882C0}"/>
    <cellStyle name="4_Du toan QL 27 (23-12-2005)" xfId="948" xr:uid="{5AD87B76-DE16-4B24-89EA-A26D60B04734}"/>
    <cellStyle name="4_DuAnKT ngay 11-2-2006" xfId="949" xr:uid="{ED7DEAE6-3862-4BFC-B02A-E2F9C919889A}"/>
    <cellStyle name="4_Gia_VL cau-JIBIC-Ha-tinh" xfId="950" xr:uid="{DA759EB3-A394-4682-A32A-ACB845FE2866}"/>
    <cellStyle name="4_Gia_VLQL48_duyet " xfId="951" xr:uid="{9458F103-E464-44CF-B272-95259F00CA2E}"/>
    <cellStyle name="4_Gia_VLQL48_duyet _Tinh hinh TH du an 2010-2011 BC UBKTTW (phong Vxa)" xfId="952" xr:uid="{EB02E742-2257-4DBF-9EB4-9CEF801D3DE8}"/>
    <cellStyle name="4_Gia_VLQL48_duyet _Tinh hinh TH du an BC doan giam sat HDND (phong Vxa)" xfId="953" xr:uid="{66571E38-0F00-4C01-8A93-FD2EB2DD6713}"/>
    <cellStyle name="4_goi 1" xfId="954" xr:uid="{27436C2E-C95F-4B16-BBAB-49B75E2E8723}"/>
    <cellStyle name="4_Goi 1 (TT04)" xfId="955" xr:uid="{AFBF0816-CCD3-4623-873D-B42D9A790246}"/>
    <cellStyle name="4_goi 1 duyet theo luong mo (an)" xfId="956" xr:uid="{42625C35-F13E-4A89-A55A-E51929EA22B6}"/>
    <cellStyle name="4_Goi 1_1" xfId="957" xr:uid="{4CE0A487-F876-425F-9588-782D261D3443}"/>
    <cellStyle name="4_Goi so 1" xfId="958" xr:uid="{376CB054-C090-422D-90FB-42E8FFF335FA}"/>
    <cellStyle name="4_Goi thau so 2 (20-6-2006)" xfId="959" xr:uid="{44D27FEA-9644-451B-830A-126CBF021805}"/>
    <cellStyle name="4_Goi02(25-05-2006)" xfId="960" xr:uid="{51AA186F-00C3-4282-9C84-BCBEC936FE71}"/>
    <cellStyle name="4_Goi1N206" xfId="961" xr:uid="{E42C8BD7-6A9F-4A60-BE52-E21CA178E1E1}"/>
    <cellStyle name="4_Goi2N206" xfId="962" xr:uid="{1CCD1A8C-92F3-4436-AFAE-105ABACDEEB3}"/>
    <cellStyle name="4_Goi4N216" xfId="963" xr:uid="{F34574AF-CFDB-42B7-B0CD-F4927F883B4F}"/>
    <cellStyle name="4_Goi5N216" xfId="964" xr:uid="{E38E670F-1600-4797-A8AA-DAC90947AE2F}"/>
    <cellStyle name="4_Hoi Song" xfId="965" xr:uid="{EC791478-57F5-47AB-9C09-BE9DD5FF84A4}"/>
    <cellStyle name="4_HT-LO" xfId="966" xr:uid="{F7292649-1231-4267-A6A8-1A7B62B4F287}"/>
    <cellStyle name="4_Khoi luong" xfId="967" xr:uid="{1D73350D-5155-451D-8BE2-DC496F7FADC7}"/>
    <cellStyle name="4_Khoi luong 3b" xfId="968" xr:uid="{CBE7C86D-DF16-4290-9188-3BB57346ECFE}"/>
    <cellStyle name="4_Khoi luong doan 1" xfId="969" xr:uid="{7B8A96B3-AFF9-4D4E-9C08-6DFA38751C7F}"/>
    <cellStyle name="4_Khoi Luong Hoang Truong - Hoang Phu" xfId="970" xr:uid="{C9838CBF-7F78-4853-B441-E8BC96B02581}"/>
    <cellStyle name="4_Kl6-6-05" xfId="971" xr:uid="{1DDA49DE-CAD4-4562-843D-3AD44AB0F311}"/>
    <cellStyle name="4_Klnutgiao" xfId="972" xr:uid="{A6A94D87-5FEE-4C45-8DF2-64246664FFD1}"/>
    <cellStyle name="4_KLPA2s" xfId="973" xr:uid="{6E300B2A-2189-4263-AA8F-1383163A6283}"/>
    <cellStyle name="4_KlQdinhduyet" xfId="974" xr:uid="{8441CE39-778E-4C8F-8DB9-513E52DC23F2}"/>
    <cellStyle name="4_KlQdinhduyet_Tinh hinh TH du an 2010-2011 BC UBKTTW (phong Vxa)" xfId="975" xr:uid="{2F26A73A-FFB5-495D-A756-D1D86E4E9920}"/>
    <cellStyle name="4_KlQdinhduyet_Tinh hinh TH du an BC doan giam sat HDND (phong Vxa)" xfId="976" xr:uid="{EC633262-B2F8-49CC-9C92-224D055E57F8}"/>
    <cellStyle name="4_KlQL4goi5KCS" xfId="977" xr:uid="{8064F178-B48E-444D-A97D-946CA6A39D9B}"/>
    <cellStyle name="4_Kltayth" xfId="978" xr:uid="{BD4FB820-D7E4-4B01-B5DA-5A9ED908DC9C}"/>
    <cellStyle name="4_KltaythQDduyet" xfId="979" xr:uid="{B939DE38-610C-4AE1-9DD2-E59616A7D2CE}"/>
    <cellStyle name="4_Kluong4-2004" xfId="980" xr:uid="{2A86E28D-F4FA-4821-8A87-45FA82921744}"/>
    <cellStyle name="4_Luong A6" xfId="981" xr:uid="{1477FC61-27C5-46A6-9EFC-9CBB6B971881}"/>
    <cellStyle name="4_maugiacotaluy" xfId="982" xr:uid="{920A4A1E-BDC3-4B6B-953B-9EEF13386633}"/>
    <cellStyle name="4_My Thanh Son Thanh" xfId="983" xr:uid="{E5A76584-876C-4F27-A2A1-38A4421B219F}"/>
    <cellStyle name="4_Nhom I" xfId="984" xr:uid="{F7E8FF5D-9624-43FF-BA18-2F81540D4A46}"/>
    <cellStyle name="4_Project N.Du" xfId="985" xr:uid="{F9CF4659-9B8C-481F-AEE9-68826DDFC2D3}"/>
    <cellStyle name="4_Project N.Du.dien" xfId="986" xr:uid="{1E81935D-E0CC-441E-95E1-E3A00FB9C3DE}"/>
    <cellStyle name="4_Project QL4" xfId="987" xr:uid="{C90AE508-DD58-4990-BA08-0894935839B7}"/>
    <cellStyle name="4_Project QL4 goi 7" xfId="988" xr:uid="{DF9FAFEB-811E-4873-AF82-00CC88FDA65D}"/>
    <cellStyle name="4_Project QL4 goi5" xfId="989" xr:uid="{D7F85A24-1170-42D6-B1F7-10E11E4F3A87}"/>
    <cellStyle name="4_Project QL4 goi8" xfId="990" xr:uid="{EC1F5036-75C8-460F-8E59-7C42AC542676}"/>
    <cellStyle name="4_QL1A-SUA2005" xfId="991" xr:uid="{5A3D7AF5-0656-4559-8D20-B10BBD965446}"/>
    <cellStyle name="4_Sheet1" xfId="992" xr:uid="{7A69C6D7-CD48-4C66-AF71-FBD0DBD1A050}"/>
    <cellStyle name="4_SUA MAI23" xfId="993" xr:uid="{8D565E7C-3AF3-489D-BE08-F42E604325A8}"/>
    <cellStyle name="4_SuoiTon" xfId="994" xr:uid="{51CA332C-AF31-446E-B9DC-FF489C269C61}"/>
    <cellStyle name="4_t" xfId="995" xr:uid="{14E0530A-7204-4436-B7AE-E61C1DF53373}"/>
    <cellStyle name="4_Tay THoa" xfId="996" xr:uid="{6BC53C77-4948-4114-B33C-AE6BE43DF2DA}"/>
    <cellStyle name="4_Tong hop DT dieu chinh duong 38-95" xfId="997" xr:uid="{9FD27A12-1380-4A30-84B2-2FB18B1D252A}"/>
    <cellStyle name="4_Tong hop khoi luong duong 557 (30-5-2006)" xfId="998" xr:uid="{BC650F81-B8E3-4004-BD89-38DC021ED557}"/>
    <cellStyle name="4_Tong muc dau tu" xfId="999" xr:uid="{B8051C46-75E7-447F-BAA9-26C07F99C687}"/>
    <cellStyle name="4_Tuyen so 1-Km0+00 - Km0+852.56" xfId="1000" xr:uid="{71F9BBB9-3D9C-4E80-ACA1-B8B0A28FE399}"/>
    <cellStyle name="4_VatLieu 3 cau -NA" xfId="1001" xr:uid="{0E37A730-798F-41D0-953C-E5F807D06850}"/>
    <cellStyle name="4_ÿÿÿÿÿ" xfId="1002" xr:uid="{A3554E35-197A-4A60-80F5-EE8FEA08B80F}"/>
    <cellStyle name="4_ÿÿÿÿÿ_1" xfId="1003" xr:uid="{632A12F7-E0B6-4AA8-B7A2-AE471E5E142C}"/>
    <cellStyle name="40% - Accent1 2" xfId="1004" xr:uid="{43CCAD4B-425A-4ED0-990A-A5828003C668}"/>
    <cellStyle name="40% - Accent1 2 2" xfId="1005" xr:uid="{402F3082-F3A5-4DCA-8D21-0D2E642A50B9}"/>
    <cellStyle name="40% - Accent2 2" xfId="1006" xr:uid="{249981A0-DD9E-48DC-B492-3B094553F90B}"/>
    <cellStyle name="40% - Accent2 2 2" xfId="1007" xr:uid="{F424E4C8-CE07-4E50-942B-C1D4AE786558}"/>
    <cellStyle name="40% - Accent3 2" xfId="1008" xr:uid="{5D085B55-0A32-4BCF-943E-DEB94F8BB1EA}"/>
    <cellStyle name="40% - Accent3 2 2" xfId="1009" xr:uid="{85F86B12-EC6A-4622-B18D-A5E0D9B2A7D6}"/>
    <cellStyle name="40% - Accent4 2" xfId="1010" xr:uid="{EA09C06A-ADC4-4443-8781-B53834BE492C}"/>
    <cellStyle name="40% - Accent4 2 2" xfId="1011" xr:uid="{F14AC0A8-9E12-4422-A9C3-08B4F4DFD09F}"/>
    <cellStyle name="40% - Accent5 2" xfId="1012" xr:uid="{2BD5E76C-A16A-47CC-93E0-2DEC4D50A658}"/>
    <cellStyle name="40% - Accent5 2 2" xfId="1013" xr:uid="{A166961F-88D6-4FE0-A709-2CBE91A32E66}"/>
    <cellStyle name="40% - Accent6 2" xfId="1014" xr:uid="{94565489-F8D4-4011-A408-58E177E3518B}"/>
    <cellStyle name="40% - Accent6 2 2" xfId="1015" xr:uid="{91A2521C-708F-4199-8EA4-838A4569DAFF}"/>
    <cellStyle name="40% - Nhấn1" xfId="1016" xr:uid="{4F0D417E-BDEE-4059-8965-548C40D436AB}"/>
    <cellStyle name="40% - Nhấn2" xfId="1017" xr:uid="{C0A4EC79-00AC-45B3-B93E-440606A9F90F}"/>
    <cellStyle name="40% - Nhấn3" xfId="1018" xr:uid="{5CF47D9B-1634-4D08-9FDD-CE5AFC6DB4AF}"/>
    <cellStyle name="40% - Nhấn4" xfId="1019" xr:uid="{D31CA0B7-F654-44B7-90F2-7FAE82154083}"/>
    <cellStyle name="40% - Nhấn5" xfId="1020" xr:uid="{F0C1E3C0-564C-4386-9C5F-7466ACE0765E}"/>
    <cellStyle name="40% - Nhấn6" xfId="1021" xr:uid="{47BD896E-AC2C-45B4-BFD0-3F5CC0B57E81}"/>
    <cellStyle name="50" xfId="1022" xr:uid="{5D6BE94E-5C39-488D-A85E-1811244E5FFA}"/>
    <cellStyle name="52" xfId="1023" xr:uid="{E846F738-F62B-4188-9281-C963DAFF3D29}"/>
    <cellStyle name="52 2" xfId="1024" xr:uid="{E521A703-5863-4644-9549-C4E2DBB19991}"/>
    <cellStyle name="6" xfId="1025" xr:uid="{C560DD00-A634-4DE9-AB5E-BAA14F3BC1C5}"/>
    <cellStyle name="6 SBU" xfId="1026" xr:uid="{E7F0D44C-2204-486C-A559-ACC2333E96BB}"/>
    <cellStyle name="6_Bang tong hop Von dau tu 2011 bao cao QH (15-11)" xfId="1027" xr:uid="{684E3038-FE5B-4C78-BB6F-D0CECC869B56}"/>
    <cellStyle name="6_Cong trinh co y kien LD_Dang_NN_2011-Tay nguyen-9-10" xfId="1028" xr:uid="{00452EFB-A421-4EFB-A0AE-F70661C2A9EF}"/>
    <cellStyle name="6_Cong trinh co y kien LD_Dang_NN_2011-Tay nguyen-9-10_Tinh hinh TH du an 2010-2011 BC UBKTTW (phong Vxa)" xfId="1029" xr:uid="{A9835664-CD4B-4167-ADE0-98FDBC66FB3E}"/>
    <cellStyle name="6_Cong trinh co y kien LD_Dang_NN_2011-Tay nguyen-9-10_Tinh hinh TH du an BC doan giam sat HDND (phong Vxa)" xfId="1030" xr:uid="{F2AD0256-C154-4340-953A-26E085545364}"/>
    <cellStyle name="6_du toan tham tra xa ban lam - thuan chau lan 2" xfId="1031" xr:uid="{8D6D3F42-2529-46AC-89D1-A0D55F3489F2}"/>
    <cellStyle name="6_du toan tham tra xa ban lam - thuan chau lan 2_BCĐNT NĂM T 12 -2012 thuy gui chi huong MOI " xfId="1032" xr:uid="{20FB4849-9609-461C-A1F4-E05AED93D432}"/>
    <cellStyle name="6_du toan tham tra xa ban lam - thuan chau lan 2_BCĐNT T1 -2013 " xfId="1033" xr:uid="{0B91C2D9-EF1D-4C64-AE44-7235047E4A27}"/>
    <cellStyle name="6_Tinh hinh TH du an 2010-2011 BC UBKTTW (phong Vxa)" xfId="1034" xr:uid="{6AD70FC8-212A-425B-995B-C94F461E0DFA}"/>
    <cellStyle name="6_Tinh hinh TH du an BC doan giam sat HDND (phong Vxa)" xfId="1035" xr:uid="{54CBAFC0-9E39-45EB-8378-5FDA5888152B}"/>
    <cellStyle name="6_TN - Ho tro khac 2011" xfId="1036" xr:uid="{3F6ABD67-A6D3-4B2F-9817-C8E7C8ED2742}"/>
    <cellStyle name="6_TN - Ho tro khac 2011_Tinh hinh TH du an 2010-2011 BC UBKTTW (phong Vxa)" xfId="1037" xr:uid="{5691B0D5-6010-4C55-8D35-83DA1A74E3BF}"/>
    <cellStyle name="6_TN - Ho tro khac 2011_Tinh hinh TH du an BC doan giam sat HDND (phong Vxa)" xfId="1038" xr:uid="{73200F10-EFF1-4FAF-B131-E5A9A9035197}"/>
    <cellStyle name="60% - Accent1 2" xfId="1039" xr:uid="{DF0A57CA-E418-4BF2-80A4-E7057A9CD1D4}"/>
    <cellStyle name="60% - Accent1 2 2" xfId="1040" xr:uid="{B8EAF069-2BF9-4B1D-9A81-79C59BE9D2FA}"/>
    <cellStyle name="60% - Accent2 2" xfId="1041" xr:uid="{0F0ED579-1A45-4193-A553-681D5790B2E0}"/>
    <cellStyle name="60% - Accent2 2 2" xfId="1042" xr:uid="{00ACC7F0-11B6-49F7-B4F9-D39C70A680D6}"/>
    <cellStyle name="60% - Accent3 2" xfId="1043" xr:uid="{5E62E2DB-97F2-4F4A-B4F2-73BF80C75DA3}"/>
    <cellStyle name="60% - Accent3 2 2" xfId="1044" xr:uid="{14291B0F-7FE8-444C-879F-524C29BC84B5}"/>
    <cellStyle name="60% - Accent4 2" xfId="1045" xr:uid="{777882EB-1D14-469A-AF83-6614CBB7ED0E}"/>
    <cellStyle name="60% - Accent4 2 2" xfId="1046" xr:uid="{2EA19A9E-1DD3-4B73-B8FB-1FE107B90434}"/>
    <cellStyle name="60% - Accent5 2" xfId="1047" xr:uid="{D2704340-DC48-4354-93D0-3CED7192473F}"/>
    <cellStyle name="60% - Accent5 2 2" xfId="1048" xr:uid="{C86C9DB9-1709-43CB-8947-3D394FFDB276}"/>
    <cellStyle name="60% - Accent6 2" xfId="1049" xr:uid="{B8ADFE65-41BA-48C2-AC7E-B5148D71864D}"/>
    <cellStyle name="60% - Accent6 2 2" xfId="1050" xr:uid="{ED0E80AE-59D0-4FE9-86F6-9D38AE7AE5AF}"/>
    <cellStyle name="60% - Nhấn1" xfId="1051" xr:uid="{F12A80BE-014D-45F5-93AF-FD881A8F31F6}"/>
    <cellStyle name="60% - Nhấn2" xfId="1052" xr:uid="{941CF5C6-7202-4B41-960C-B80A25343560}"/>
    <cellStyle name="60% - Nhấn3" xfId="1053" xr:uid="{550197F0-4EB8-4A5E-A50D-80126AFF7033}"/>
    <cellStyle name="60% - Nhấn4" xfId="1054" xr:uid="{0B7E8298-8B2F-4631-B746-289716FECBA9}"/>
    <cellStyle name="60% - Nhấn5" xfId="1055" xr:uid="{901C2FD9-5860-41F9-9A8E-EE8B97192C28}"/>
    <cellStyle name="60% - Nhấn6" xfId="1056" xr:uid="{819B4B5B-B7D8-4634-BA99-5F6FB0FAC01F}"/>
    <cellStyle name="6W50" xfId="1057" xr:uid="{D291F12D-777C-413F-B343-C13207B6B06F}"/>
    <cellStyle name="8ormal_SPTQ2W24" xfId="1058" xr:uid="{ED18292C-952F-46F7-B24E-2459E6C1654C}"/>
    <cellStyle name="9" xfId="1059" xr:uid="{78084483-90C2-44D2-8A4D-AFACF7FCBB5A}"/>
    <cellStyle name="_x0001_Å»_x001e_´ " xfId="1060" xr:uid="{37F2237D-6AD9-47AD-913A-A1A62C61AAD9}"/>
    <cellStyle name="_x0001_Å»_x001e_´_" xfId="1061" xr:uid="{FAA6DF6E-2083-4929-A6C4-CB196EDA480C}"/>
    <cellStyle name="Accent1 2" xfId="1062" xr:uid="{82EBB8DF-3E81-4150-B2C5-D1443E4C2A29}"/>
    <cellStyle name="Accent1 2 2" xfId="1063" xr:uid="{457BEFEE-EF1C-4A73-8AF7-AC6E02A047B3}"/>
    <cellStyle name="Accent2 2" xfId="1064" xr:uid="{2F2EA69D-80FB-4F83-8377-00B6D9A057D3}"/>
    <cellStyle name="Accent2 2 2" xfId="1065" xr:uid="{579827ED-844C-4ECF-91F4-580564AE67EF}"/>
    <cellStyle name="Accent3 2" xfId="1066" xr:uid="{A872CFD9-D7AD-4397-BC10-FC592053268E}"/>
    <cellStyle name="Accent3 2 2" xfId="1067" xr:uid="{B365B4B2-B806-4C13-BBFC-93CD83D462F0}"/>
    <cellStyle name="Accent4 2" xfId="1068" xr:uid="{686F4A3C-C326-40B3-8658-594102EA4A30}"/>
    <cellStyle name="Accent4 2 2" xfId="1069" xr:uid="{C3451A0F-2203-4478-8EDE-A25D1D214B0B}"/>
    <cellStyle name="Accent5 2" xfId="1070" xr:uid="{F2D2CEC2-FC1A-41CE-9E9A-4DE377055866}"/>
    <cellStyle name="Accent5 2 2" xfId="1071" xr:uid="{00600AC8-3B79-49B5-BDEE-F476EE8CE6B5}"/>
    <cellStyle name="Accent6 2" xfId="1072" xr:uid="{F7236038-2BC7-4CAD-83FB-324A572C06F1}"/>
    <cellStyle name="Accent6 2 2" xfId="1073" xr:uid="{79C6AE2D-4CB0-4D3A-A0C8-FF279F0B1CF6}"/>
    <cellStyle name="ÅëÈ­ [0]_      " xfId="1074" xr:uid="{7E9B2E45-39F0-4C90-A531-443B1FFDAD2C}"/>
    <cellStyle name="AeE­ [0]_INQUIRY ¿?¾÷AßAø " xfId="1075" xr:uid="{1145D84B-C709-41DD-A912-4FFE7EC7BD52}"/>
    <cellStyle name="ÅëÈ­ [0]_L601CPT" xfId="1076" xr:uid="{9BB18BF8-110B-4315-9B22-82EB8881FA8D}"/>
    <cellStyle name="ÅëÈ­_      " xfId="1077" xr:uid="{36B7A7E1-743B-428D-9460-98C772655B8C}"/>
    <cellStyle name="AeE­_INQUIRY ¿?¾÷AßAø " xfId="1078" xr:uid="{E1B43055-EB4C-417D-A67F-B1DD55439F06}"/>
    <cellStyle name="ÅëÈ­_L601CPT" xfId="1079" xr:uid="{DDEEBD1E-5B62-41A0-9934-79330841CDD8}"/>
    <cellStyle name="al_Sheet1_FY96" xfId="1080" xr:uid="{85113B3F-0F33-43B0-960D-EF59E293173B}"/>
    <cellStyle name="a_x0012_Normal_Sheet1_P_x0015_Normal_Sheet1_Reserve" xfId="1081" xr:uid="{2297F7BB-8F29-451A-A083-1BECA429D8B7}"/>
    <cellStyle name="aormaormaormaormaormaormaormaormaorma肨Pmal_TH" xfId="1082" xr:uid="{37B32133-A105-4C8B-9D28-1F00F5419DA4}"/>
    <cellStyle name="aormaormaormaormaormaormaormaorma肨 maormaormaormaormaormaormaormaormaorma肨Pmal_TH" xfId="1083" xr:uid="{0B2E2705-2290-4DA0-B1CE-A27DC7DC2ACE}"/>
    <cellStyle name="APPEAR" xfId="1084" xr:uid="{4AC2BE5F-3479-4E91-9723-CAC398AF42A1}"/>
    <cellStyle name="args.style" xfId="1085" xr:uid="{B40BFEB3-699F-4BC3-8C3F-818A73A58C60}"/>
    <cellStyle name="at" xfId="1086" xr:uid="{238F5BE9-B3A8-41CD-A93E-7427F3324DE8}"/>
    <cellStyle name="ÄÞ¸¶ [0]_      " xfId="1087" xr:uid="{F2360E2B-70BB-4AED-B512-01F0442C9464}"/>
    <cellStyle name="AÞ¸¶ [0]_INQUIRY ¿?¾÷AßAø " xfId="1088" xr:uid="{0CCE9480-49C6-4433-BC1A-4E31A0FC9805}"/>
    <cellStyle name="ÄÞ¸¶ [0]_L601CPT" xfId="1089" xr:uid="{AF2B7005-5ADD-4AD4-90F1-E4D15B57FC10}"/>
    <cellStyle name="ÄÞ¸¶_      " xfId="1090" xr:uid="{DC7E77E9-6340-4620-8F1E-E08E78F503AE}"/>
    <cellStyle name="AÞ¸¶_INQUIRY ¿?¾÷AßAø " xfId="1091" xr:uid="{57B171E3-3097-460E-B043-2953B9DB9E9B}"/>
    <cellStyle name="ÄÞ¸¶_L601CPT" xfId="1092" xr:uid="{238C509F-9768-4E06-9E11-00387ADE0634}"/>
    <cellStyle name="AutoFormat Options" xfId="1093" xr:uid="{1E965921-8B68-4A36-B6A6-44791941F494}"/>
    <cellStyle name="AutoFormat Options 2" xfId="1094" xr:uid="{98C8975E-B31C-4A33-B6C4-D569F90ADA3D}"/>
    <cellStyle name="a肨Pmal_TH" xfId="1095" xr:uid="{2B34005C-F5DD-4839-86F2-DA270C4CACAA}"/>
    <cellStyle name="Bad 2" xfId="1096" xr:uid="{7F7F2B7B-72AE-439B-A4FF-E86070CDD5F1}"/>
    <cellStyle name="Bad 2 2" xfId="1097" xr:uid="{1800089D-D019-4013-87CE-59F2C85454C4}"/>
    <cellStyle name="Bad 2 3" xfId="1098" xr:uid="{6DD7F385-C8A8-442D-9A59-4DB71C48121A}"/>
    <cellStyle name="Bangchu" xfId="1099" xr:uid="{72ADD207-52E8-4112-B333-63663AF5472A}"/>
    <cellStyle name="Body" xfId="1100" xr:uid="{EF2CC48F-9E79-4DBB-AA88-9B372686174B}"/>
    <cellStyle name="C?AØ_¿?¾÷CoE² " xfId="1101" xr:uid="{8AA00E78-42ED-437B-A3E6-5DB406AAAD10}"/>
    <cellStyle name="C~1" xfId="1102" xr:uid="{A6633ABB-5D64-4ADD-8970-BE4E09EBBE40}"/>
    <cellStyle name="Ç¥ÁØ_      " xfId="1103" xr:uid="{8E60C6B7-5D37-4D5F-A5B9-8469B486100A}"/>
    <cellStyle name="C￥AØ_¿μ¾÷CoE² " xfId="1104" xr:uid="{8509996E-A53A-4C7A-B3B3-CAAA1B55957A}"/>
    <cellStyle name="Ç¥ÁØ_±¸¹Ì´ëÃ¥" xfId="1105" xr:uid="{C8CE28AE-FCA8-44C4-9570-56FE0D4ECED2}"/>
    <cellStyle name="C￥AØ_≫c¾÷ºIº° AN°e " xfId="1106" xr:uid="{3DB507BF-C27A-4BF6-B1DB-73AD438A5459}"/>
    <cellStyle name="Ç¥ÁØ_°èÈ¹" xfId="1107" xr:uid="{9052E770-EC0E-457D-9456-D8108E867DD4}"/>
    <cellStyle name="Calc Currency (0)" xfId="1108" xr:uid="{96F9A823-ACA7-4DC3-94CC-4E2F5BCE87B6}"/>
    <cellStyle name="Calc Currency (0) 2" xfId="1109" xr:uid="{634039C9-C377-44A3-8304-105F81A5AE85}"/>
    <cellStyle name="Calc Currency (2)" xfId="1110" xr:uid="{20FFBE97-68D1-430E-AA14-19B4389402C9}"/>
    <cellStyle name="Calc Percent (0)" xfId="1111" xr:uid="{2F267D43-A915-4056-A376-A6DAD03C6193}"/>
    <cellStyle name="Calc Percent (1)" xfId="1112" xr:uid="{4465D5B8-40F2-4DF6-81E7-A4011B59D045}"/>
    <cellStyle name="Calc Percent (2)" xfId="1113" xr:uid="{D2FE4744-61A2-43E0-A5CA-FDD3A4DF8D89}"/>
    <cellStyle name="Calc Units (0)" xfId="1114" xr:uid="{0E68EE70-C914-4615-8525-F818420ABA36}"/>
    <cellStyle name="Calc Units (1)" xfId="1115" xr:uid="{C795F659-A3EA-418D-8377-EC6B3424505F}"/>
    <cellStyle name="Calc Units (2)" xfId="1116" xr:uid="{F7E981C6-B692-434C-8AF3-E16A84DAC5E0}"/>
    <cellStyle name="Calculation 2" xfId="1117" xr:uid="{C1A4283F-7FA0-4C1E-B8E0-8356C1601539}"/>
    <cellStyle name="Calculation 2 2" xfId="1118" xr:uid="{9B7094B6-9A30-41B2-A4E2-18704E49F720}"/>
    <cellStyle name="Calculation 2 3" xfId="1119" xr:uid="{FFD7B61B-8342-4260-B6D2-91F896221086}"/>
    <cellStyle name="category" xfId="1120" xr:uid="{175BB6D9-7EEB-48DB-A04C-8C53A39165BC}"/>
    <cellStyle name="category 2" xfId="1121" xr:uid="{37CE82C9-9ECD-44B0-A236-A56777F5EA7E}"/>
    <cellStyle name="Cerrency_Sheet2_XANGDAU" xfId="1122" xr:uid="{0D4D6D88-1066-42ED-829A-3C3388E9535F}"/>
    <cellStyle name="Check Cell 2" xfId="1123" xr:uid="{19652DB0-8BBE-4861-AD1C-99C6E8331247}"/>
    <cellStyle name="Check Cell 2 2" xfId="1124" xr:uid="{D5BC0615-69F2-4AAB-A4D6-4B35284027F2}"/>
    <cellStyle name="Chi phÝ kh¸c_Book1" xfId="1125" xr:uid="{3227C43D-F6E8-4054-B272-926FFD0AF16F}"/>
    <cellStyle name="Chuẩn 2" xfId="1126" xr:uid="{42C757BF-C6A0-40A8-B9FC-74CFF6C37D1D}"/>
    <cellStyle name="CHUONG" xfId="1127" xr:uid="{5460AC1A-0C74-491B-9021-7C9CBD4E787C}"/>
    <cellStyle name="Comma" xfId="1128" builtinId="3"/>
    <cellStyle name="Comma  - Style1" xfId="1129" xr:uid="{B1EF96A1-2D5F-4E3E-8CE0-0A4A907F57CC}"/>
    <cellStyle name="Comma  - Style2" xfId="1130" xr:uid="{C9530C59-7EFB-4B77-BFA4-28BBE639E38E}"/>
    <cellStyle name="Comma  - Style3" xfId="1131" xr:uid="{502AC8AE-B8E2-4C0A-8CB2-5986CEAF8CC9}"/>
    <cellStyle name="Comma  - Style4" xfId="1132" xr:uid="{E77DB905-2B02-4685-B90A-B919A61F87B2}"/>
    <cellStyle name="Comma  - Style5" xfId="1133" xr:uid="{6EC85DA4-EB86-4385-81DE-3C09E3FAB6B1}"/>
    <cellStyle name="Comma  - Style6" xfId="1134" xr:uid="{510429E9-A40C-41C8-860A-2DBA01CC2B74}"/>
    <cellStyle name="Comma  - Style7" xfId="1135" xr:uid="{903BBFB2-ACB1-40F9-9C33-5BAD34FF02FC}"/>
    <cellStyle name="Comma  - Style8" xfId="1136" xr:uid="{40185E3C-5290-4ACD-9ECC-CAEFBD3FCC47}"/>
    <cellStyle name="Comma [0] 2" xfId="1137" xr:uid="{F9B23537-7C0B-422E-B059-0751F4BAA7FA}"/>
    <cellStyle name="Comma [0] 2 2" xfId="1138" xr:uid="{49E1B3B1-02C8-4983-9EEC-12989DA7071F}"/>
    <cellStyle name="Comma [0] 2 3" xfId="1139" xr:uid="{86D75F16-D729-403C-8D6B-3E71EE2D886A}"/>
    <cellStyle name="Comma [00]" xfId="1140" xr:uid="{234FF885-3DDE-4667-A27A-6B7FAEB2D426}"/>
    <cellStyle name="Comma 10" xfId="1141" xr:uid="{95C11F6A-C2B4-4925-B42C-A2F1A43C6CFE}"/>
    <cellStyle name="Comma 10 2" xfId="1142" xr:uid="{9F52F891-5499-4E40-91DF-919A95E2F2BE}"/>
    <cellStyle name="Comma 10 2 2" xfId="1143" xr:uid="{7227F924-AF8B-4AFC-87D0-7E924C0934F2}"/>
    <cellStyle name="Comma 10 2 2 2" xfId="1144" xr:uid="{ED24F5CF-7B48-409C-82ED-B06E64D02789}"/>
    <cellStyle name="Comma 10 2 3" xfId="1145" xr:uid="{267F87A9-B9F2-435F-B7D1-FA8B4FFF9E80}"/>
    <cellStyle name="Comma 10 2 4" xfId="1146" xr:uid="{FA9D93C1-DBBC-43E6-8503-AE3C007FD013}"/>
    <cellStyle name="Comma 10 3" xfId="1147" xr:uid="{E4FEAB61-C689-4892-BB27-7DF9729D1C1E}"/>
    <cellStyle name="Comma 10 3 2" xfId="1148" xr:uid="{5D5DF7B5-7679-490E-8608-E76F0340DBB1}"/>
    <cellStyle name="Comma 10 3 3" xfId="1149" xr:uid="{31ACDB34-8B5E-4F17-9E98-486E9A918BC4}"/>
    <cellStyle name="Comma 10 4" xfId="1150" xr:uid="{E1661C1B-087E-44BE-BE51-255C14C27DE6}"/>
    <cellStyle name="Comma 10 4 2" xfId="1151" xr:uid="{C6F6D863-98F4-4E1C-A64D-B539832489A1}"/>
    <cellStyle name="Comma 10 4 2 2" xfId="1152" xr:uid="{23A32B55-6E29-473F-8C4F-1B3FDB26A6DE}"/>
    <cellStyle name="Comma 10 4 3" xfId="1153" xr:uid="{A2BF27F3-50AE-42CB-A9B8-2AE229FF66F1}"/>
    <cellStyle name="Comma 10 5" xfId="1154" xr:uid="{714C152F-064D-424E-AA83-6034341DBEF1}"/>
    <cellStyle name="Comma 10 6" xfId="1155" xr:uid="{1FF462BB-F624-48B8-A4F3-64CB2D801148}"/>
    <cellStyle name="Comma 10 7" xfId="1156" xr:uid="{BA097DAA-A383-4AAB-96AF-2956E489A86A}"/>
    <cellStyle name="Comma 100" xfId="1157" xr:uid="{73CA15B1-4225-4D4D-AB24-6DBE02D59CC9}"/>
    <cellStyle name="Comma 100 2" xfId="1158" xr:uid="{4C63CAF4-1126-406F-A630-E69EB1A70C7E}"/>
    <cellStyle name="Comma 100 2 2" xfId="1159" xr:uid="{4BEDB965-DF9E-43C7-954E-E24DCECDEBFE}"/>
    <cellStyle name="Comma 100 3" xfId="1160" xr:uid="{AF7E4DB4-C106-4E1F-9E2A-5A59CF14BCC1}"/>
    <cellStyle name="Comma 101" xfId="1161" xr:uid="{581D82C3-B770-4608-9E17-B4379E48A0CC}"/>
    <cellStyle name="Comma 101 2" xfId="1162" xr:uid="{1E5F92C5-9C79-4D51-AB2B-5B6FDE84BDA3}"/>
    <cellStyle name="Comma 101 2 2" xfId="1163" xr:uid="{6D34D9D5-14B1-463E-A8EA-B645740C357E}"/>
    <cellStyle name="Comma 101 3" xfId="1164" xr:uid="{D8F4BD46-F4C8-4E61-A619-8C61E233B986}"/>
    <cellStyle name="Comma 102" xfId="1165" xr:uid="{48529A8C-D16E-4603-B17E-79F7D1104D66}"/>
    <cellStyle name="Comma 102 2" xfId="1166" xr:uid="{8776828D-892B-4E22-B2A2-9FC09E96D553}"/>
    <cellStyle name="Comma 102 2 2" xfId="1167" xr:uid="{3ACFB8A6-4BB3-4F9A-BAF0-1ACC10139819}"/>
    <cellStyle name="Comma 102 3" xfId="1168" xr:uid="{24B1BD10-FD11-4F94-987A-035CA25C0492}"/>
    <cellStyle name="Comma 103" xfId="1169" xr:uid="{E43A4369-9D59-4D32-89AB-2772C757EF36}"/>
    <cellStyle name="Comma 103 2" xfId="1170" xr:uid="{A1E1773B-DF42-4FCE-AC6A-77F7A60D4F79}"/>
    <cellStyle name="Comma 103 2 2" xfId="1171" xr:uid="{DECAF512-40E4-4335-8347-9B2B2F02AFC3}"/>
    <cellStyle name="Comma 103 3" xfId="1172" xr:uid="{FC63CEBA-F268-489D-AEE4-F9C8BC7C08DC}"/>
    <cellStyle name="Comma 104" xfId="1173" xr:uid="{80189CC2-9C33-44A2-9AED-A51CCBD2CEBE}"/>
    <cellStyle name="Comma 104 2" xfId="1174" xr:uid="{F59CBE5B-8219-4E6F-A20A-8D8E6C587AC9}"/>
    <cellStyle name="Comma 104 2 2" xfId="1175" xr:uid="{6C5D6793-89CD-4B09-BADE-FD51A5B88A84}"/>
    <cellStyle name="Comma 104 3" xfId="1176" xr:uid="{1DEC6684-E00D-4A90-A3EA-E2998BD39546}"/>
    <cellStyle name="Comma 105" xfId="1177" xr:uid="{2E84D45E-5600-4BDF-9E4F-B0928ED9837F}"/>
    <cellStyle name="Comma 105 2" xfId="1178" xr:uid="{B40D0596-A305-4980-BF72-321937521C80}"/>
    <cellStyle name="Comma 106" xfId="1179" xr:uid="{5CF2D760-3845-4790-9B43-09CC0FCF66B2}"/>
    <cellStyle name="Comma 106 2" xfId="1180" xr:uid="{5BA82BEE-C925-434B-85AD-09AADC793357}"/>
    <cellStyle name="Comma 106 2 2" xfId="1181" xr:uid="{70E955C0-E574-48FE-8836-B2F38C58583F}"/>
    <cellStyle name="Comma 106 3" xfId="1182" xr:uid="{329A4EAA-35BF-47E7-AA7D-12F20D4ECA67}"/>
    <cellStyle name="Comma 107" xfId="1183" xr:uid="{951932CF-DA79-427D-94D9-0669B22E7088}"/>
    <cellStyle name="Comma 107 2" xfId="1184" xr:uid="{A50E59D2-FC12-4C60-B863-66238C6AAF04}"/>
    <cellStyle name="Comma 107 2 2" xfId="1185" xr:uid="{E0860E5C-C141-4E62-814F-802607C6F876}"/>
    <cellStyle name="Comma 107 3" xfId="1186" xr:uid="{B52C2E1D-B12C-4B24-AE6C-AC5C94C386F3}"/>
    <cellStyle name="Comma 108" xfId="1187" xr:uid="{6F46F877-06B8-440D-BCA1-41075E92D5D1}"/>
    <cellStyle name="Comma 108 2" xfId="1188" xr:uid="{B5813836-65BA-42A0-A6D4-D0116C3BAB90}"/>
    <cellStyle name="Comma 108 2 2" xfId="1189" xr:uid="{A42DB5AB-A9E5-483B-8393-08D16D9B37B0}"/>
    <cellStyle name="Comma 108 3" xfId="1190" xr:uid="{C1CE0D38-9FB2-451A-A254-392C36421939}"/>
    <cellStyle name="Comma 109" xfId="1191" xr:uid="{144E872B-62EA-45A3-81E6-21EEC4D81F38}"/>
    <cellStyle name="Comma 109 2" xfId="1192" xr:uid="{183BCB0D-87BA-4FAF-A4D4-FE7C08F4331B}"/>
    <cellStyle name="Comma 11" xfId="1193" xr:uid="{8F986B1A-0493-49DA-9077-D6DD84CE658A}"/>
    <cellStyle name="Comma 11 2" xfId="1194" xr:uid="{CC4EFF23-7C43-4AF5-A870-4D2FA08CF7BE}"/>
    <cellStyle name="Comma 11 2 2" xfId="1195" xr:uid="{4A5F64D8-31B4-44AB-9C71-57D88549181B}"/>
    <cellStyle name="Comma 11 2 3" xfId="1196" xr:uid="{28A8845E-5405-45C0-BDB8-976DF457457A}"/>
    <cellStyle name="Comma 11 3" xfId="1197" xr:uid="{E7B4086F-BE86-46CD-AE6A-25A17C990D34}"/>
    <cellStyle name="Comma 11 3 2" xfId="1198" xr:uid="{41E0B5C7-A95B-415F-AE85-82EB134A401A}"/>
    <cellStyle name="Comma 11 3 3" xfId="1199" xr:uid="{143FA566-9603-48CE-956C-5D4804169D70}"/>
    <cellStyle name="Comma 11 4" xfId="1200" xr:uid="{E6049463-A0F5-46B2-A1FD-C1B604EB699A}"/>
    <cellStyle name="Comma 11 4 2" xfId="1201" xr:uid="{FD5D4E3C-B2E4-4E88-9902-D605A12BFF35}"/>
    <cellStyle name="Comma 11 4 3" xfId="1202" xr:uid="{C64BED26-A018-421C-A444-B132F3DF1C32}"/>
    <cellStyle name="Comma 11 5" xfId="1203" xr:uid="{12D62D52-2CD5-4BA0-B12C-61F19D67FCF2}"/>
    <cellStyle name="Comma 11 6" xfId="1204" xr:uid="{97A862C7-B70C-4E13-BF6C-631405DCBFB5}"/>
    <cellStyle name="Comma 110" xfId="1205" xr:uid="{C09DE227-0A72-4711-840D-1595EEF50EA1}"/>
    <cellStyle name="Comma 110 2" xfId="1206" xr:uid="{EAADCAF9-D560-4384-B0E8-C15566C424D5}"/>
    <cellStyle name="Comma 111" xfId="1207" xr:uid="{F46E2CF0-A95C-4BEF-B03E-260C7E0D9F16}"/>
    <cellStyle name="Comma 111 2" xfId="1208" xr:uid="{9519447F-29BF-4451-A895-21E8584CA2B4}"/>
    <cellStyle name="Comma 112" xfId="1209" xr:uid="{9A7A92BC-FBB5-4A1D-9568-81EF107903FB}"/>
    <cellStyle name="Comma 112 2" xfId="1210" xr:uid="{5BC1F7A6-0706-46CE-A4C9-ABC1B41959D3}"/>
    <cellStyle name="Comma 112 2 2" xfId="1211" xr:uid="{1D8AC3E2-9692-4042-B6D5-8F754A65B432}"/>
    <cellStyle name="Comma 112 2 2 2" xfId="1212" xr:uid="{EF47537D-672B-441B-A5F0-7B5D1645AE45}"/>
    <cellStyle name="Comma 112 2 3" xfId="1213" xr:uid="{CE32E320-AA8E-4550-8F05-6CD9AE8F2AF1}"/>
    <cellStyle name="Comma 112 3" xfId="1214" xr:uid="{81455BAF-C89C-4B1D-9E9E-020FCB41E4CC}"/>
    <cellStyle name="Comma 112 3 2" xfId="1215" xr:uid="{E430BAF9-599C-43B1-A985-A273FB9AB3D3}"/>
    <cellStyle name="Comma 112 4" xfId="1216" xr:uid="{D919350F-ABB2-4A19-A72F-E21815E3DA15}"/>
    <cellStyle name="Comma 112 5" xfId="1217" xr:uid="{6A5F1C29-D42C-4F95-963F-652D6DFD9C88}"/>
    <cellStyle name="Comma 113" xfId="1218" xr:uid="{C1E34C5B-94B9-4FB8-8D03-EDC2792D449A}"/>
    <cellStyle name="Comma 113 2" xfId="1219" xr:uid="{34C79D85-8436-48C1-977B-7489358C4E41}"/>
    <cellStyle name="Comma 113 2 2" xfId="1220" xr:uid="{7AAD28E4-F2E3-40C3-95C4-2B61749E9C64}"/>
    <cellStyle name="Comma 113 2 2 2" xfId="1221" xr:uid="{A157B67C-5581-49CA-A83F-3EE1C9B9E178}"/>
    <cellStyle name="Comma 113 2 3" xfId="1222" xr:uid="{6B19D4AC-5503-4AD2-96FA-485FB248EB59}"/>
    <cellStyle name="Comma 113 3" xfId="1223" xr:uid="{FEFF039C-18F3-43D5-9EDF-FEECE4DB87FA}"/>
    <cellStyle name="Comma 113 3 2" xfId="1224" xr:uid="{E51AC662-7061-4E2E-B39F-98DAC09EA83A}"/>
    <cellStyle name="Comma 113 4" xfId="1225" xr:uid="{B4BB17ED-9687-46EA-8763-B6072FD47BAA}"/>
    <cellStyle name="Comma 114" xfId="1226" xr:uid="{FE484197-9294-416F-BB4D-5DEF00693ACB}"/>
    <cellStyle name="Comma 114 2" xfId="1227" xr:uid="{6893CD90-150B-4991-BD8B-FA10CB7D3B33}"/>
    <cellStyle name="Comma 114 2 2" xfId="1228" xr:uid="{AEE094D1-2F37-4BAD-BC0D-1C02992D3CCE}"/>
    <cellStyle name="Comma 114 2 2 2" xfId="1229" xr:uid="{81029289-EC33-44D9-9952-EDA38FA3ADEA}"/>
    <cellStyle name="Comma 114 2 3" xfId="1230" xr:uid="{20718280-1605-4848-928E-B6D2F1ECF2EB}"/>
    <cellStyle name="Comma 114 3" xfId="1231" xr:uid="{710E97B9-93DF-4114-9A2B-A0088C7088A2}"/>
    <cellStyle name="Comma 114 3 2" xfId="1232" xr:uid="{A8B08494-2FEB-4C55-B8C9-9137B1C68EF7}"/>
    <cellStyle name="Comma 114 4" xfId="1233" xr:uid="{DC5FB9AC-02DC-43F7-B693-A94139A6B562}"/>
    <cellStyle name="Comma 115" xfId="1234" xr:uid="{7B11FC96-6C84-4C81-83C2-ED0430002194}"/>
    <cellStyle name="Comma 115 2" xfId="1235" xr:uid="{8BEE8402-01F3-4222-97CE-0AE7AAF07326}"/>
    <cellStyle name="Comma 115 2 2" xfId="1236" xr:uid="{0D514902-E3A8-43E0-93C6-A69A354EC2ED}"/>
    <cellStyle name="Comma 115 3" xfId="1237" xr:uid="{41A257E8-1C83-4ECC-8CEB-8AEA3CBAF02C}"/>
    <cellStyle name="Comma 116" xfId="1238" xr:uid="{AC8356D9-E37C-451B-BEA7-AC08DF82BBB5}"/>
    <cellStyle name="Comma 116 2" xfId="1239" xr:uid="{89CBC45B-F6D3-460C-BB4D-241028BC6342}"/>
    <cellStyle name="Comma 116 2 2" xfId="1240" xr:uid="{19D5D099-6F1C-4A07-BD9F-853938DA8C8F}"/>
    <cellStyle name="Comma 116 3" xfId="1241" xr:uid="{C2ED2C05-2E36-4149-A566-877C00D2BE99}"/>
    <cellStyle name="Comma 117" xfId="1242" xr:uid="{0337C41A-5571-445B-9DAA-7EF60A899810}"/>
    <cellStyle name="Comma 117 2" xfId="1243" xr:uid="{134746F6-A619-4E9C-AAA7-D7BB646ACAB1}"/>
    <cellStyle name="Comma 117 2 2" xfId="1244" xr:uid="{C9547162-B623-4C67-865F-3E3325318A6F}"/>
    <cellStyle name="Comma 117 3" xfId="1245" xr:uid="{A9258BC7-6B61-436A-9A46-7E8DB38E96FB}"/>
    <cellStyle name="Comma 118" xfId="1246" xr:uid="{8EADCDDF-D4C2-4418-A415-E12FA6251ACF}"/>
    <cellStyle name="Comma 118 2" xfId="1247" xr:uid="{DD8A4826-060D-44EE-96E6-54947813CA2E}"/>
    <cellStyle name="Comma 118 2 2" xfId="1248" xr:uid="{74F7D697-7C93-47CA-A0F3-4829C738064D}"/>
    <cellStyle name="Comma 118 3" xfId="1249" xr:uid="{7A723957-F75C-41BF-ADE7-08DEDA27A137}"/>
    <cellStyle name="Comma 119" xfId="1250" xr:uid="{7F40B2FF-C37B-4F29-AA75-CC2D272C441A}"/>
    <cellStyle name="Comma 119 2" xfId="1251" xr:uid="{AF227E6F-7544-4362-A825-C4E406315B41}"/>
    <cellStyle name="Comma 119 2 2" xfId="1252" xr:uid="{40650201-26DD-486D-ADEE-6166593ADF10}"/>
    <cellStyle name="Comma 119 3" xfId="1253" xr:uid="{2DA12027-8B9C-4024-8F7F-F769E3086402}"/>
    <cellStyle name="Comma 12" xfId="1254" xr:uid="{CB65B941-6EA5-45B7-91F2-33427AB7121F}"/>
    <cellStyle name="Comma 12 2" xfId="1255" xr:uid="{4D1A5D0B-7545-4F97-9A4E-CB38041ED6BE}"/>
    <cellStyle name="Comma 12 2 2" xfId="1256" xr:uid="{D948915C-F016-4350-B84F-51A8A5B0B782}"/>
    <cellStyle name="Comma 12 2 3" xfId="1257" xr:uid="{E2E4FC19-82D8-4B59-A497-22F65A667F3B}"/>
    <cellStyle name="Comma 12 3" xfId="1258" xr:uid="{ACC81357-3514-4F97-83C6-FE2926B5960C}"/>
    <cellStyle name="Comma 12 4" xfId="1259" xr:uid="{7DBFD9CD-B4F2-45E2-8360-07A56189CA72}"/>
    <cellStyle name="Comma 120" xfId="1260" xr:uid="{0EF36449-14C7-4C22-A289-C4ED5334F275}"/>
    <cellStyle name="Comma 120 2" xfId="1261" xr:uid="{34D2D758-E324-4451-ABBD-6F6F749AE5DD}"/>
    <cellStyle name="Comma 120 2 2" xfId="1262" xr:uid="{BD99FFB5-2B29-4EE4-81D5-F28FE1FBF9F3}"/>
    <cellStyle name="Comma 120 3" xfId="1263" xr:uid="{09E24620-1517-4EC2-A50C-897B000F9BF6}"/>
    <cellStyle name="Comma 121" xfId="1264" xr:uid="{F04E554C-CA8C-4CC1-BE77-21559203E7F1}"/>
    <cellStyle name="Comma 121 2" xfId="1265" xr:uid="{3EB33001-826E-46EF-A5FB-08DAE2769A5F}"/>
    <cellStyle name="Comma 121 2 2" xfId="1266" xr:uid="{E38B10BB-E614-46D1-BE68-4D9487864091}"/>
    <cellStyle name="Comma 121 3" xfId="1267" xr:uid="{20619034-64C6-4C27-AB3A-836360FA0D31}"/>
    <cellStyle name="Comma 122" xfId="1268" xr:uid="{E6D9EE55-1A85-444B-A446-DA985D3FED17}"/>
    <cellStyle name="Comma 122 2" xfId="1269" xr:uid="{D0025DDE-5176-4068-ABFD-17AB4F6717B5}"/>
    <cellStyle name="Comma 122 2 2" xfId="1270" xr:uid="{48FFA8FB-21F5-4AC0-ADF2-06C4D3DD5D4F}"/>
    <cellStyle name="Comma 122 3" xfId="1271" xr:uid="{4997982A-13A6-4C8D-9234-5CDEFE585598}"/>
    <cellStyle name="Comma 123" xfId="1272" xr:uid="{672F106D-2FB4-4F51-873A-BB2035247F72}"/>
    <cellStyle name="Comma 123 2" xfId="1273" xr:uid="{D65B1C4C-9C31-4F10-A84D-D5426ABC9BC7}"/>
    <cellStyle name="Comma 123 2 2" xfId="1274" xr:uid="{EAD48ED2-B16A-4922-9D15-17C0AD4C42B1}"/>
    <cellStyle name="Comma 123 3" xfId="1275" xr:uid="{31FA60DC-FD81-4480-8694-00A6E282D14B}"/>
    <cellStyle name="Comma 124" xfId="1276" xr:uid="{40C396B5-D081-4E0E-A1F9-B2F096CDD15E}"/>
    <cellStyle name="Comma 124 2" xfId="1277" xr:uid="{F1138436-0252-4D45-946E-50351D39C6C1}"/>
    <cellStyle name="Comma 124 2 2" xfId="1278" xr:uid="{EF6616C0-6E9A-4F5F-A88B-9B9F8C9719CD}"/>
    <cellStyle name="Comma 124 3" xfId="1279" xr:uid="{9F54C46D-15B4-4530-B728-164B00279697}"/>
    <cellStyle name="Comma 125" xfId="1280" xr:uid="{4DD9CCC5-3A7C-452B-9105-FA0D966CFD63}"/>
    <cellStyle name="Comma 125 2" xfId="1281" xr:uid="{41A4AF6A-BD04-49AE-A3BF-8D47672D7A36}"/>
    <cellStyle name="Comma 125 2 2" xfId="1282" xr:uid="{DEF770FB-2EAB-4A5F-B9D2-ABADAC218116}"/>
    <cellStyle name="Comma 125 3" xfId="1283" xr:uid="{80ECA00B-494F-405C-A34E-020CC0B0A176}"/>
    <cellStyle name="Comma 126" xfId="1284" xr:uid="{E77B5C4E-DEC9-4074-826F-117C08F838E6}"/>
    <cellStyle name="Comma 126 2" xfId="1285" xr:uid="{0E4279AE-CD1B-4508-936F-163F5BCBDBBF}"/>
    <cellStyle name="Comma 126 2 2" xfId="1286" xr:uid="{A8465D5F-9CEF-4F44-BC92-F89FD839ECD3}"/>
    <cellStyle name="Comma 126 3" xfId="1287" xr:uid="{1FC6C7E5-B24A-4B47-8029-74371B8F9770}"/>
    <cellStyle name="Comma 127" xfId="1288" xr:uid="{C53EEA1A-D1C9-4568-8C2A-1195E9A9592E}"/>
    <cellStyle name="Comma 127 2" xfId="1289" xr:uid="{925474AA-71E9-4D51-B2D5-CB4965F2FCBF}"/>
    <cellStyle name="Comma 127 2 2" xfId="1290" xr:uid="{18A01278-2F57-436D-8C0D-DF41CAAC40D4}"/>
    <cellStyle name="Comma 127 3" xfId="1291" xr:uid="{5F377005-9449-4293-8274-BD36AB35E914}"/>
    <cellStyle name="Comma 128" xfId="1292" xr:uid="{65847834-93F7-4A5B-9671-D24A7E497A18}"/>
    <cellStyle name="Comma 128 2" xfId="1293" xr:uid="{66E0342C-B3C7-4C96-9215-E09E0F90448C}"/>
    <cellStyle name="Comma 128 2 2" xfId="1294" xr:uid="{4E109D62-8C2E-4269-8953-A02355A8B23A}"/>
    <cellStyle name="Comma 128 3" xfId="1295" xr:uid="{52A77F87-F458-4460-A62D-36822FDE8B9C}"/>
    <cellStyle name="Comma 129" xfId="1296" xr:uid="{F28A3EE5-7D2C-4873-AF90-43C71D5B7D1E}"/>
    <cellStyle name="Comma 129 2" xfId="1297" xr:uid="{39DAC295-0949-488C-8646-282135650C81}"/>
    <cellStyle name="Comma 129 2 2" xfId="1298" xr:uid="{964BCC9C-DCBE-4B9F-AD57-2203237842F8}"/>
    <cellStyle name="Comma 129 3" xfId="1299" xr:uid="{B3D834E8-23D4-4871-B7EA-7B1683A8B65E}"/>
    <cellStyle name="Comma 13" xfId="1300" xr:uid="{D27B6168-19A1-432E-8E1F-15DD07E8B3C2}"/>
    <cellStyle name="Comma 13 2" xfId="1301" xr:uid="{BA996A1E-F8C2-4A1B-BD66-B801D7D894E5}"/>
    <cellStyle name="Comma 13 2 2" xfId="1302" xr:uid="{11562D21-E660-443D-A92A-77042A041B0C}"/>
    <cellStyle name="Comma 13 2 3" xfId="1303" xr:uid="{B1305746-0EB4-4DF7-9410-FFADB3C7F299}"/>
    <cellStyle name="Comma 13 3" xfId="1304" xr:uid="{D5AFAAD3-287C-4DA5-A6D5-25F2657ED8CB}"/>
    <cellStyle name="Comma 13 4" xfId="1305" xr:uid="{19B74ECC-1B67-415F-9669-D33CE2B4E194}"/>
    <cellStyle name="Comma 130" xfId="1306" xr:uid="{651D80E4-6024-4C77-8459-F0A31BD61655}"/>
    <cellStyle name="Comma 130 2" xfId="1307" xr:uid="{54B1FCE4-1DC3-4FD0-9AA1-243A58FCA27B}"/>
    <cellStyle name="Comma 130 2 2" xfId="1308" xr:uid="{BBAFDA1E-07BC-4C8D-A7C1-2D5B50FED576}"/>
    <cellStyle name="Comma 130 3" xfId="1309" xr:uid="{923DA636-CDFF-4C51-820F-7604239EE854}"/>
    <cellStyle name="Comma 131" xfId="1310" xr:uid="{AC540175-680B-40D6-9632-ACD628504B94}"/>
    <cellStyle name="Comma 131 2" xfId="1311" xr:uid="{4FECFFDA-771C-4B5B-9F45-C3AD5B35BB39}"/>
    <cellStyle name="Comma 131 2 2" xfId="1312" xr:uid="{60FE475D-E4AF-4E6B-BF40-BEA0B2907599}"/>
    <cellStyle name="Comma 131 3" xfId="1313" xr:uid="{A992BEAC-5529-4656-884F-1E5017954844}"/>
    <cellStyle name="Comma 132" xfId="1314" xr:uid="{699ABC09-E818-4B83-99EF-CF351FD7C230}"/>
    <cellStyle name="Comma 132 2" xfId="1315" xr:uid="{48FDC868-3ACA-49F1-A28A-2A992D587B91}"/>
    <cellStyle name="Comma 132 2 2" xfId="1316" xr:uid="{A685C0EE-39DF-4A90-8477-FCE79F4DD8F0}"/>
    <cellStyle name="Comma 132 3" xfId="1317" xr:uid="{6A080F0F-F251-4934-91D2-B6F5CDD4C3F1}"/>
    <cellStyle name="Comma 133" xfId="1318" xr:uid="{0F00B035-158A-47CB-AF65-A3A3B24611C5}"/>
    <cellStyle name="Comma 134" xfId="1319" xr:uid="{4EBB5779-76F7-494A-A59C-EC65982B50EA}"/>
    <cellStyle name="Comma 135" xfId="1320" xr:uid="{4755C56F-27E2-4BCA-8375-E79516F74B61}"/>
    <cellStyle name="Comma 135 2" xfId="1321" xr:uid="{17D32029-FDDD-48D5-A631-00D8F550BA50}"/>
    <cellStyle name="Comma 136" xfId="1322" xr:uid="{6F85B617-5003-4BA7-831E-85D08E47916C}"/>
    <cellStyle name="Comma 136 2" xfId="1323" xr:uid="{1214E0D3-A117-4490-98A2-82643D391D55}"/>
    <cellStyle name="Comma 137" xfId="1324" xr:uid="{8AE72B62-A9D6-4B2B-BAED-16C08C460F13}"/>
    <cellStyle name="Comma 137 2" xfId="1325" xr:uid="{3FEFE31D-0CE6-46AF-9CF2-A3BFB0653C34}"/>
    <cellStyle name="Comma 138" xfId="1326" xr:uid="{DE16CA2D-5681-458B-9735-ECB88394AC9D}"/>
    <cellStyle name="Comma 138 2" xfId="1327" xr:uid="{26156BBF-8DCE-49D0-9467-33B8AD2D2A81}"/>
    <cellStyle name="Comma 139" xfId="1328" xr:uid="{C96BB76B-5A86-4413-9672-28CF428B674F}"/>
    <cellStyle name="Comma 139 2" xfId="1329" xr:uid="{21F6EF2F-2797-4EF3-96B4-78D28054E1D0}"/>
    <cellStyle name="Comma 14" xfId="1330" xr:uid="{AC6EDCCF-279A-4552-85DC-8581034FAF06}"/>
    <cellStyle name="Comma 14 2" xfId="1331" xr:uid="{EF4CADE8-EE1F-4D2E-9D98-2044C6C6999E}"/>
    <cellStyle name="Comma 14 2 2" xfId="1332" xr:uid="{A795F779-540C-45D5-993A-72C91E23B7F1}"/>
    <cellStyle name="Comma 14 2 3" xfId="1333" xr:uid="{284C1B47-41CB-4229-9ABB-C27C74CDD60E}"/>
    <cellStyle name="Comma 14 3" xfId="1334" xr:uid="{A66FD55A-A2F1-45CA-81D8-CBD88DAF6482}"/>
    <cellStyle name="Comma 14 4" xfId="1335" xr:uid="{0D489182-D230-4A4E-801A-CF2B17C03116}"/>
    <cellStyle name="Comma 140" xfId="1336" xr:uid="{B7D1DDC6-221E-4405-A66B-09942D998BE3}"/>
    <cellStyle name="Comma 140 2" xfId="1337" xr:uid="{40140E0C-DD4D-45F6-A936-DC0353D992C1}"/>
    <cellStyle name="Comma 141" xfId="1338" xr:uid="{D769F697-8F1D-4F2C-9A57-8DEEA90A74A7}"/>
    <cellStyle name="Comma 141 2" xfId="1339" xr:uid="{0AF2C3B7-A218-4116-9107-88576BE41727}"/>
    <cellStyle name="Comma 142" xfId="1340" xr:uid="{5526205A-7FCA-4713-894B-C6FED03CCD96}"/>
    <cellStyle name="Comma 142 2" xfId="1341" xr:uid="{BA07793E-E523-41E5-BABC-B6A5345B96C7}"/>
    <cellStyle name="Comma 143" xfId="1342" xr:uid="{9AF425C0-8189-4404-BA49-1852070608BC}"/>
    <cellStyle name="Comma 143 2" xfId="1343" xr:uid="{E8242898-7693-4A10-BE57-5EAE68FD71D1}"/>
    <cellStyle name="Comma 144" xfId="1344" xr:uid="{A5F3C9D0-4816-4670-AAAB-F5F171E2926A}"/>
    <cellStyle name="Comma 144 2" xfId="1345" xr:uid="{5B42D3C7-2A1A-4453-8541-B4EE68790D5E}"/>
    <cellStyle name="Comma 145" xfId="1346" xr:uid="{0491A294-7E10-4480-98DA-219A9866F448}"/>
    <cellStyle name="Comma 145 2" xfId="1347" xr:uid="{11AA098C-DA0D-4E4B-A6B4-DD963AA8B9F8}"/>
    <cellStyle name="Comma 146" xfId="1348" xr:uid="{9E4F9D70-1428-41E3-8F59-E13128A950AF}"/>
    <cellStyle name="Comma 146 2" xfId="1349" xr:uid="{8A6ACEAE-BC80-498D-B0F0-4E3816C8A255}"/>
    <cellStyle name="Comma 147" xfId="1350" xr:uid="{32F42211-F045-45D4-AB91-FA48B0F3DD9F}"/>
    <cellStyle name="Comma 147 2" xfId="1351" xr:uid="{6D53244B-B11F-4471-8523-FBB9FB77F205}"/>
    <cellStyle name="Comma 148" xfId="1352" xr:uid="{C0156F60-A597-464E-ADB0-4142A31D12DD}"/>
    <cellStyle name="Comma 148 2" xfId="1353" xr:uid="{D9AD9490-2062-489D-AE80-D09670A3BA44}"/>
    <cellStyle name="Comma 149" xfId="1354" xr:uid="{B61AEDCD-0A11-4CD1-9DF4-E0000A3FF57C}"/>
    <cellStyle name="Comma 149 2" xfId="1355" xr:uid="{3B94353B-FF43-481E-A3E3-F2CAA5AF994B}"/>
    <cellStyle name="Comma 15" xfId="1356" xr:uid="{759900C6-F181-4DC0-ADF0-E65C96DB97CC}"/>
    <cellStyle name="Comma 15 2" xfId="1357" xr:uid="{494569E2-B0E5-4965-BC6F-91CAD0A6D67A}"/>
    <cellStyle name="Comma 15 2 2" xfId="1358" xr:uid="{A2B74D53-D6F9-4ED4-9042-852C58594C4D}"/>
    <cellStyle name="Comma 15 2 3" xfId="1359" xr:uid="{FB38FE36-8627-4DB9-B86E-CDD0B6316909}"/>
    <cellStyle name="Comma 15 3" xfId="1360" xr:uid="{7B1CFD68-9F93-4093-B907-6655C9DB5503}"/>
    <cellStyle name="Comma 15 3 2" xfId="1361" xr:uid="{AEA90772-6F52-49EE-BEB8-AA3A2C195C59}"/>
    <cellStyle name="Comma 15 3 3" xfId="1362" xr:uid="{CB9F8389-7155-49C8-BE57-CF83A3DA7864}"/>
    <cellStyle name="Comma 15 4" xfId="1363" xr:uid="{E20C67FD-5E6A-4394-923E-745F95E465F5}"/>
    <cellStyle name="Comma 15 5" xfId="1364" xr:uid="{B08FA50D-F881-4E49-BE9D-F9022482DEDC}"/>
    <cellStyle name="Comma 150" xfId="1365" xr:uid="{C6FD67D0-01FB-4C98-8C94-4C0BEEB43849}"/>
    <cellStyle name="Comma 150 2" xfId="1366" xr:uid="{7DD1A57E-8DA9-41FA-A905-22C20AA31DAE}"/>
    <cellStyle name="Comma 151" xfId="1367" xr:uid="{0282C903-6BB0-4F64-8CB4-B4B0AF0142A5}"/>
    <cellStyle name="Comma 151 2" xfId="1368" xr:uid="{39AB49FC-AF1F-405F-90E2-3F529A869AE9}"/>
    <cellStyle name="Comma 152" xfId="1369" xr:uid="{0AC6B170-AE2E-4DE4-B5A2-52A005C88689}"/>
    <cellStyle name="Comma 152 2" xfId="1370" xr:uid="{60AE3373-4518-4FC3-80C7-C6B704330DAE}"/>
    <cellStyle name="Comma 153" xfId="1371" xr:uid="{956C757A-572A-482E-A435-13777FE22823}"/>
    <cellStyle name="Comma 153 2" xfId="1372" xr:uid="{EEFC7CC0-718C-423E-B2F6-92439C1DA437}"/>
    <cellStyle name="Comma 154" xfId="1373" xr:uid="{7E66117B-01D9-4A7C-AA61-512055DDAF18}"/>
    <cellStyle name="Comma 154 2" xfId="1374" xr:uid="{1B02656C-81DD-4BF2-ABF0-651AF366AFA1}"/>
    <cellStyle name="Comma 155" xfId="1375" xr:uid="{7E2181E9-0F30-4A42-9B90-9E271EBB278D}"/>
    <cellStyle name="Comma 155 2" xfId="1376" xr:uid="{2BC0D6E7-7FDC-45F9-9055-181BA1DDAD31}"/>
    <cellStyle name="Comma 156" xfId="1377" xr:uid="{396E3B6E-7AAE-4EEF-B9B2-CE1D00682D26}"/>
    <cellStyle name="Comma 156 2" xfId="1378" xr:uid="{747E39C9-27F5-4202-9417-805F0D96D537}"/>
    <cellStyle name="Comma 157" xfId="1379" xr:uid="{481C97C7-3148-47B1-9640-EA3667655862}"/>
    <cellStyle name="Comma 157 2" xfId="1380" xr:uid="{AC42CBD4-BFED-41E1-AC15-2BFDB6DC080B}"/>
    <cellStyle name="Comma 158" xfId="1381" xr:uid="{C30EDBC6-5307-44A5-BE5B-DBA5481DB152}"/>
    <cellStyle name="Comma 158 2" xfId="1382" xr:uid="{EE08838F-861E-44E6-B575-20F931930CE0}"/>
    <cellStyle name="Comma 159" xfId="1383" xr:uid="{5DB70B66-47D6-40D6-B356-F0E985D10510}"/>
    <cellStyle name="Comma 159 2" xfId="1384" xr:uid="{5CAC53D7-1D87-49A9-AB74-E197AED926FA}"/>
    <cellStyle name="Comma 16" xfId="1385" xr:uid="{DBF80A24-094D-40BC-AD22-319EE8BF0205}"/>
    <cellStyle name="Comma 16 2" xfId="1386" xr:uid="{ADF5B621-C986-4F38-8B35-54238885294C}"/>
    <cellStyle name="Comma 16 3" xfId="1387" xr:uid="{2C839716-2F97-4A95-A7C9-864DB5DB209D}"/>
    <cellStyle name="Comma 160" xfId="1388" xr:uid="{CB3B47AB-12D1-4E24-AEE6-44DDFFB438CB}"/>
    <cellStyle name="Comma 160 2" xfId="1389" xr:uid="{C24096F0-B8EF-4402-AA18-DA0007522264}"/>
    <cellStyle name="Comma 161" xfId="1390" xr:uid="{87229EF4-D48D-4EBE-B734-31416A73EC5B}"/>
    <cellStyle name="Comma 161 2" xfId="1391" xr:uid="{96301694-827C-40F9-8D3C-A799BDDAF145}"/>
    <cellStyle name="Comma 162" xfId="1392" xr:uid="{515884F2-8607-4435-874E-1EE6A2A91343}"/>
    <cellStyle name="Comma 162 2" xfId="1393" xr:uid="{1026A36B-12C0-4AA3-9921-18021C8CADAF}"/>
    <cellStyle name="Comma 163" xfId="1394" xr:uid="{83899D91-6299-45B1-893D-7AF2A267B5E3}"/>
    <cellStyle name="Comma 163 2" xfId="1395" xr:uid="{72E549F7-9AE9-472A-B41B-BB86F1703AB6}"/>
    <cellStyle name="Comma 164" xfId="1396" xr:uid="{72C6A5B0-E74B-459F-B28D-2E3D42A524DC}"/>
    <cellStyle name="Comma 164 2" xfId="1397" xr:uid="{270D978B-BDB1-46ED-A148-FBFEED360647}"/>
    <cellStyle name="Comma 165" xfId="1398" xr:uid="{DB52D74C-4D19-4599-B990-D0D19034C498}"/>
    <cellStyle name="Comma 165 2" xfId="1399" xr:uid="{027FA3ED-EF98-4926-A12F-E3B2357464E0}"/>
    <cellStyle name="Comma 166" xfId="1400" xr:uid="{719DF036-034C-47A6-BEC8-75082DD9ACFF}"/>
    <cellStyle name="Comma 166 2" xfId="1401" xr:uid="{CEC347EF-9A79-41EA-94D7-6EDCF8C7D43C}"/>
    <cellStyle name="Comma 167" xfId="1402" xr:uid="{462D395D-1FE9-497F-B288-A6CF93BE28C7}"/>
    <cellStyle name="Comma 167 2" xfId="1403" xr:uid="{48E4BC67-1E3C-4B7B-8289-A5513145B119}"/>
    <cellStyle name="Comma 168" xfId="1404" xr:uid="{5CF73362-06F2-4F76-A7F3-FF19EC6660AA}"/>
    <cellStyle name="Comma 168 2" xfId="1405" xr:uid="{D4B4D2BB-F7FA-4459-9D58-852C2B3054ED}"/>
    <cellStyle name="Comma 169" xfId="1406" xr:uid="{BD775AD4-7CF3-4562-B1DD-145F2884A1F3}"/>
    <cellStyle name="Comma 169 2" xfId="1407" xr:uid="{4B3DBA75-3AF1-4F1E-96A9-9C26064A35EF}"/>
    <cellStyle name="Comma 169 2 2" xfId="1408" xr:uid="{CF23CC1A-4F68-42E6-A94E-51611CFB8E4A}"/>
    <cellStyle name="Comma 169 3" xfId="1409" xr:uid="{C0979496-F6C2-4025-9541-C5B26B167F95}"/>
    <cellStyle name="Comma 17" xfId="1410" xr:uid="{B2235BE4-A88E-4951-A06E-C75D02ED50ED}"/>
    <cellStyle name="Comma 17 2" xfId="1411" xr:uid="{451D7C22-5D26-4948-AB6B-F69D31EDF1EA}"/>
    <cellStyle name="Comma 17 3" xfId="1412" xr:uid="{3D297B35-88A6-4C69-9124-FFC9342B09C4}"/>
    <cellStyle name="Comma 170" xfId="1413" xr:uid="{3946C2A2-D081-4611-911A-235BDB32AE7A}"/>
    <cellStyle name="Comma 170 2" xfId="1414" xr:uid="{27B45B03-9F9A-40B1-9861-5DB7A6476703}"/>
    <cellStyle name="Comma 170 2 2" xfId="1415" xr:uid="{6BBB4B6A-ED2A-4E0F-8804-0F067223DF40}"/>
    <cellStyle name="Comma 170 3" xfId="1416" xr:uid="{51A10B4F-01AC-4BCB-9FCD-7AF9922959B1}"/>
    <cellStyle name="Comma 171" xfId="1417" xr:uid="{5429256B-4604-4AC9-9F93-0D1701042815}"/>
    <cellStyle name="Comma 171 2" xfId="1418" xr:uid="{9F77617F-CC9A-4BFD-910E-0F79923A74B8}"/>
    <cellStyle name="Comma 171 2 2" xfId="1419" xr:uid="{EC46A64C-4C31-4972-A497-B397AB2C0C3F}"/>
    <cellStyle name="Comma 171 3" xfId="1420" xr:uid="{90C817C6-4CC1-4B01-8833-81534851A3B4}"/>
    <cellStyle name="Comma 172" xfId="1421" xr:uid="{F5549B22-9AB0-4CD1-A529-1DD1B3144433}"/>
    <cellStyle name="Comma 172 2" xfId="1422" xr:uid="{1178EA1B-D64F-4747-9DD0-A1EAB02E41D5}"/>
    <cellStyle name="Comma 173" xfId="1423" xr:uid="{F96CD250-52E9-4807-B3DD-F53E6DC2D832}"/>
    <cellStyle name="Comma 173 2" xfId="1424" xr:uid="{CD6AD8D4-5C5F-485A-82B2-EC0DE8B1E98C}"/>
    <cellStyle name="Comma 174" xfId="1425" xr:uid="{A6232791-DB02-4458-BC77-779D0716410A}"/>
    <cellStyle name="Comma 174 2" xfId="1426" xr:uid="{140B344A-65F6-4B09-8365-2C6C538F0C12}"/>
    <cellStyle name="Comma 175" xfId="1427" xr:uid="{C89C7927-5019-43D4-BC2F-575E3E851D84}"/>
    <cellStyle name="Comma 175 2" xfId="1428" xr:uid="{4047F4C8-59CE-402E-92A3-3BB302BB3795}"/>
    <cellStyle name="Comma 176" xfId="1429" xr:uid="{EFE2693E-D949-4280-845A-B01CD2DE1021}"/>
    <cellStyle name="Comma 176 2" xfId="1430" xr:uid="{4FF76DBE-5DAF-4651-BC91-95FE326367B7}"/>
    <cellStyle name="Comma 177" xfId="1431" xr:uid="{BF7ED1DF-7C70-4315-A6BD-3A9F6435C233}"/>
    <cellStyle name="Comma 177 2" xfId="1432" xr:uid="{AB265D97-3C2F-406B-9E10-68A447753D2F}"/>
    <cellStyle name="Comma 178" xfId="1433" xr:uid="{33C039F5-2C40-4A22-922D-086BEE5B177D}"/>
    <cellStyle name="Comma 178 2" xfId="1434" xr:uid="{214B83D5-E21C-4062-BEE6-0B48B11B6E83}"/>
    <cellStyle name="Comma 179" xfId="1435" xr:uid="{2663BD17-6E1E-46EE-A4B9-07ABCA0E4420}"/>
    <cellStyle name="Comma 179 2" xfId="1436" xr:uid="{918B1B7A-68B0-4C2A-ACC2-794C4AA5D7C5}"/>
    <cellStyle name="Comma 18" xfId="1437" xr:uid="{3FC75355-B41C-4A1E-A721-0DF582265965}"/>
    <cellStyle name="Comma 18 2" xfId="1438" xr:uid="{019BF4DE-F327-4EAE-9A22-02FBC353F5C3}"/>
    <cellStyle name="Comma 18 3" xfId="1439" xr:uid="{CF3F57C3-F6C5-4856-8179-7DB516EB90C6}"/>
    <cellStyle name="Comma 18 3 2" xfId="1440" xr:uid="{81C5D031-49CB-4EF1-8829-6961F1418856}"/>
    <cellStyle name="Comma 18 3 3" xfId="1441" xr:uid="{7CAFDD37-2536-487D-A8FD-3DF5556E1056}"/>
    <cellStyle name="Comma 18 4" xfId="1442" xr:uid="{EFE7E445-76BE-4C61-9CB8-E6434CBCA9D4}"/>
    <cellStyle name="Comma 180" xfId="1443" xr:uid="{FDF3DB9E-5381-49FE-A37C-1865C75E5FC2}"/>
    <cellStyle name="Comma 180 2" xfId="1444" xr:uid="{06DBF285-12F8-40FE-9345-2545D4690F03}"/>
    <cellStyle name="Comma 181" xfId="1445" xr:uid="{1ABB486F-489C-4756-B84E-3E6B10FDDC9B}"/>
    <cellStyle name="Comma 181 2" xfId="1446" xr:uid="{B1D51D4E-524A-45A3-A740-4CED78B62FB6}"/>
    <cellStyle name="Comma 182" xfId="1447" xr:uid="{5A925FAD-7FFE-45AD-858F-BEC2034A89BC}"/>
    <cellStyle name="Comma 182 2" xfId="1448" xr:uid="{EBB05B21-3EB4-4C95-AE00-0B36F9C68AF1}"/>
    <cellStyle name="Comma 183" xfId="1449" xr:uid="{61B5FF7A-0811-427C-9A0E-022799287AB6}"/>
    <cellStyle name="Comma 183 2" xfId="1450" xr:uid="{1AA0D000-AE49-4CA6-B6E8-613D6077DECF}"/>
    <cellStyle name="Comma 184" xfId="1451" xr:uid="{6E1D2FA2-294E-4B34-BA7B-C9B5992E9FE2}"/>
    <cellStyle name="Comma 184 2" xfId="1452" xr:uid="{84EE3FE9-EBBD-4242-BDBB-053C646E3DCD}"/>
    <cellStyle name="Comma 185" xfId="1453" xr:uid="{973A3819-B2E9-4030-94E8-737487977DB1}"/>
    <cellStyle name="Comma 185 2" xfId="1454" xr:uid="{53F3E8E6-4596-406E-87D8-133D923C340E}"/>
    <cellStyle name="Comma 186" xfId="1455" xr:uid="{CB8265B2-AD3A-4027-82F0-A44CA9A24247}"/>
    <cellStyle name="Comma 186 2" xfId="1456" xr:uid="{F0162AA9-EA86-4CCD-B69F-B3B2599730EC}"/>
    <cellStyle name="Comma 187" xfId="1457" xr:uid="{30337199-66F3-4348-95E8-FCF736D00E71}"/>
    <cellStyle name="Comma 187 2" xfId="1458" xr:uid="{A94E4067-341D-47DA-AE8A-47DDC8F8A58A}"/>
    <cellStyle name="Comma 188" xfId="1459" xr:uid="{261A7100-80C0-4C03-8618-E93C43E8FE04}"/>
    <cellStyle name="Comma 188 2" xfId="1460" xr:uid="{07C7B817-B96D-4789-815A-0BFDA8F76B28}"/>
    <cellStyle name="Comma 189" xfId="1461" xr:uid="{9EB9B82F-39E8-4B31-9959-F3A98D8550B1}"/>
    <cellStyle name="Comma 189 2" xfId="1462" xr:uid="{7B1B7BA0-38D1-45A7-A315-588D8E25B470}"/>
    <cellStyle name="Comma 19" xfId="1463" xr:uid="{3AD39BF5-7450-42D0-88A7-F2C1AF6A8AEB}"/>
    <cellStyle name="Comma 19 2" xfId="1464" xr:uid="{4023A8FE-C1CA-4A77-B495-8FB96D75FBB4}"/>
    <cellStyle name="Comma 19 3" xfId="1465" xr:uid="{E4B0D438-3F7C-4923-BA3D-7A1B4A5F5033}"/>
    <cellStyle name="Comma 190" xfId="1466" xr:uid="{6DF20259-13CB-4398-85B8-C46C81B3CD8C}"/>
    <cellStyle name="Comma 190 2" xfId="1467" xr:uid="{026B6BE1-8A42-467A-958B-68791C59D0EC}"/>
    <cellStyle name="Comma 191" xfId="1468" xr:uid="{97960F88-7BEE-4A01-A907-41579A22F602}"/>
    <cellStyle name="Comma 191 2" xfId="1469" xr:uid="{A97B7E04-E184-420C-BB63-A7CAD0841B50}"/>
    <cellStyle name="Comma 192" xfId="1470" xr:uid="{225410C9-47B6-4D37-A1C4-F7DB72EAF9CF}"/>
    <cellStyle name="Comma 192 2" xfId="1471" xr:uid="{7153D691-3F1B-41BD-9175-0DA5F3102D8F}"/>
    <cellStyle name="Comma 193" xfId="1472" xr:uid="{6E263B98-3E47-4C78-B164-9003C20454D6}"/>
    <cellStyle name="Comma 193 2" xfId="1473" xr:uid="{A013EA88-7A57-4C73-891A-70713F699350}"/>
    <cellStyle name="Comma 194" xfId="1474" xr:uid="{1FDE40D1-9C47-4C16-93C8-F748B39E1A85}"/>
    <cellStyle name="Comma 194 2" xfId="1475" xr:uid="{B392F2EE-4E24-4CBF-BBE3-E2FBE16F49D8}"/>
    <cellStyle name="Comma 195" xfId="1476" xr:uid="{BBAE24F4-6A0A-4329-890B-3E9BE8E5C46C}"/>
    <cellStyle name="Comma 195 2" xfId="1477" xr:uid="{254A9FBB-19F0-4249-B574-D5CE876E7574}"/>
    <cellStyle name="Comma 196" xfId="1478" xr:uid="{CC6930FA-C4BC-47FF-B667-9F21376CE097}"/>
    <cellStyle name="Comma 196 2" xfId="1479" xr:uid="{92A0F882-C8F7-431B-8875-26A96EA1E296}"/>
    <cellStyle name="Comma 197" xfId="1480" xr:uid="{7142A770-AF3F-4669-8FF8-F934D2677994}"/>
    <cellStyle name="Comma 197 2" xfId="1481" xr:uid="{6BFB8290-E76B-4B80-90B0-47C0FAD5260F}"/>
    <cellStyle name="Comma 198" xfId="1482" xr:uid="{EF71B9D4-8DA3-4F28-B56D-A05F0B6D22FA}"/>
    <cellStyle name="Comma 199" xfId="1483" xr:uid="{C06D475A-BFF0-4CD1-B248-5AA8AE25845B}"/>
    <cellStyle name="Comma 199 2" xfId="1484" xr:uid="{5E63A3E3-027F-4066-8862-EF7505289765}"/>
    <cellStyle name="Comma 2" xfId="1485" xr:uid="{DF6D6A3A-C9F2-4DE3-9ECA-9ADE30043D1D}"/>
    <cellStyle name="Comma 2 10" xfId="1486" xr:uid="{60D72D23-7A96-47CE-A3DC-A88791278138}"/>
    <cellStyle name="Comma 2 10 2" xfId="1487" xr:uid="{BAB2BEAE-2EE9-4BEB-9410-A1F901A490F9}"/>
    <cellStyle name="Comma 2 10 3" xfId="1488" xr:uid="{947C3196-9205-44BC-9256-1CD4AA418CD1}"/>
    <cellStyle name="Comma 2 11" xfId="1489" xr:uid="{FBCD50D5-FECE-480C-A7CF-C92D9F84EAB9}"/>
    <cellStyle name="Comma 2 12" xfId="1490" xr:uid="{2732233E-7529-46BC-9DD6-FA1FE784F4F9}"/>
    <cellStyle name="Comma 2 13" xfId="1491" xr:uid="{5BD5B7B9-B6EA-402F-A851-ECFA22BE19B3}"/>
    <cellStyle name="Comma 2 14" xfId="1492" xr:uid="{0685BA9D-4271-47A2-BF40-FB990532BAF8}"/>
    <cellStyle name="Comma 2 15" xfId="1493" xr:uid="{5D8F9E94-00F2-4B47-A9D2-4EF058091963}"/>
    <cellStyle name="Comma 2 16" xfId="1494" xr:uid="{13DEEC81-66B8-45E9-9BE7-DFA8071DF5FB}"/>
    <cellStyle name="Comma 2 17" xfId="1495" xr:uid="{3C7A449A-ED6F-449D-8473-3024D7D9D189}"/>
    <cellStyle name="Comma 2 18" xfId="1496" xr:uid="{32660AE4-D22F-467D-995C-AED39B286F4B}"/>
    <cellStyle name="Comma 2 18 2" xfId="1497" xr:uid="{70B30F43-78C2-4D3C-A54C-E077EEEBF06C}"/>
    <cellStyle name="Comma 2 18 2 2" xfId="1498" xr:uid="{9EC3A5AE-8320-4649-B581-9C8B42F85B2E}"/>
    <cellStyle name="Comma 2 18 3" xfId="1499" xr:uid="{A687C9A6-E7F3-49EE-BE05-680D43BC5CDC}"/>
    <cellStyle name="Comma 2 19" xfId="1500" xr:uid="{371BC5F8-A28D-43BB-AA23-9AE32ECFAA16}"/>
    <cellStyle name="Comma 2 2" xfId="1501" xr:uid="{93B38492-A0B5-4EC2-A6A2-B85BFD082FD5}"/>
    <cellStyle name="Comma 2 2 2" xfId="1502" xr:uid="{49396D11-24B6-4142-99B6-00A508B8527F}"/>
    <cellStyle name="Comma 2 2 2 2" xfId="1503" xr:uid="{B5F2F2F6-9F53-4A7E-ADE8-05433EF55E87}"/>
    <cellStyle name="Comma 2 2 2 2 2" xfId="1504" xr:uid="{09FAD8E8-F746-4C48-9E7E-F59EDBF0BEB6}"/>
    <cellStyle name="Comma 2 2 2 2 3" xfId="1505" xr:uid="{E18ACC04-CCA7-4CCB-9501-B4E4DDB9E0E4}"/>
    <cellStyle name="Comma 2 2 2 2 3 2" xfId="1506" xr:uid="{5F3BD568-F3C4-45C8-A2E8-2ACD0998F72B}"/>
    <cellStyle name="Comma 2 2 2 3" xfId="1507" xr:uid="{F63B8AE4-E3DE-4F0D-BE02-A1B6B00CF369}"/>
    <cellStyle name="Comma 2 2 2 3 2" xfId="1508" xr:uid="{F5610162-732E-4134-9983-8EC8C9DD1B41}"/>
    <cellStyle name="Comma 2 2 2 4" xfId="1509" xr:uid="{9CB958CC-4B01-425F-9164-84ACCD528F4E}"/>
    <cellStyle name="Comma 2 2 3" xfId="1510" xr:uid="{37A933E5-060F-4ACE-9950-76A33E278BFD}"/>
    <cellStyle name="Comma 2 2 3 2" xfId="1511" xr:uid="{640875D1-86D4-4280-B863-32DCA8F8BADD}"/>
    <cellStyle name="Comma 2 2 3 3" xfId="1512" xr:uid="{2646D3FF-381A-448B-8480-1BD6E310CD74}"/>
    <cellStyle name="Comma 2 2 4" xfId="1513" xr:uid="{E063B50F-7DA5-4B67-991B-52A9B79140FB}"/>
    <cellStyle name="Comma 2 2 4 2" xfId="1514" xr:uid="{F36956D5-44B3-499B-A466-E23B2F1AAD1B}"/>
    <cellStyle name="Comma 2 3" xfId="1515" xr:uid="{34F47033-9328-4B29-BDDE-D11B9FB8E733}"/>
    <cellStyle name="Comma 2 3 2" xfId="1516" xr:uid="{AF02D4BA-F065-49A3-9067-CE5163F74C78}"/>
    <cellStyle name="Comma 2 3 2 5" xfId="1517" xr:uid="{D741767A-D5B1-48A5-B5D9-98F37B88FAC4}"/>
    <cellStyle name="Comma 2 3 2 5 2" xfId="1518" xr:uid="{01B41F4B-6D3E-41D2-A50A-EA75CD88B8E9}"/>
    <cellStyle name="Comma 2 3 2 5 3" xfId="1519" xr:uid="{4111D3E3-2E04-4F9A-81BD-0BEFAC88CC1A}"/>
    <cellStyle name="Comma 2 4" xfId="1520" xr:uid="{FE73DB1C-3D7A-4684-AB5F-509B429860D6}"/>
    <cellStyle name="Comma 2 4 2" xfId="1521" xr:uid="{93B3DF4B-92D4-41DD-91A9-488FA0735612}"/>
    <cellStyle name="Comma 2 5" xfId="1522" xr:uid="{40264C36-52B5-49DE-A6E6-B57C37A63A6C}"/>
    <cellStyle name="Comma 2 5 2" xfId="1523" xr:uid="{B43DA7A0-DC12-4FAA-A513-CF57EB928EFB}"/>
    <cellStyle name="Comma 2 6" xfId="1524" xr:uid="{34A69B5E-4C35-4918-87F7-0C4F30699D8F}"/>
    <cellStyle name="Comma 2 7" xfId="1525" xr:uid="{412D7FCA-23AD-418A-BCFD-42FA19539D6E}"/>
    <cellStyle name="Comma 2 8" xfId="1526" xr:uid="{99674287-F79B-4239-95BF-4C709A6F2851}"/>
    <cellStyle name="Comma 2 9" xfId="1527" xr:uid="{6A8E66DB-C270-43FA-A462-B72BF9830F4E}"/>
    <cellStyle name="Comma 2_Danh muc du an khoi Van xa nam 2012" xfId="1528" xr:uid="{3FF7F2C7-E98D-4ED8-991F-9189DFE303A7}"/>
    <cellStyle name="Comma 20" xfId="1529" xr:uid="{664442E7-0005-4259-BA18-55D17279424F}"/>
    <cellStyle name="Comma 20 2" xfId="1530" xr:uid="{7E71EA99-F6A8-46E3-B0EF-5FBEC1F5A610}"/>
    <cellStyle name="Comma 20 3" xfId="1531" xr:uid="{6554C086-2F9D-4132-910F-98FE3104F46E}"/>
    <cellStyle name="Comma 200" xfId="1532" xr:uid="{A8A566A0-12ED-48D5-9D59-B6790D553C3A}"/>
    <cellStyle name="Comma 201" xfId="1533" xr:uid="{387826BB-B840-4BAB-8E42-E81EFB3B1B25}"/>
    <cellStyle name="Comma 21" xfId="1534" xr:uid="{5DD13988-DA0E-432B-A02E-D81DE7D72A11}"/>
    <cellStyle name="Comma 21 2" xfId="1535" xr:uid="{165B0FF5-F512-4740-B823-0C1E31CD560F}"/>
    <cellStyle name="Comma 21 3" xfId="1536" xr:uid="{1BCA09CF-2847-4F16-A3C2-D9C8402FA694}"/>
    <cellStyle name="Comma 22" xfId="1537" xr:uid="{4586F354-04B0-4395-A167-0DAB670FA695}"/>
    <cellStyle name="Comma 22 2" xfId="1538" xr:uid="{5EA2A106-7529-4969-B990-472992AC5907}"/>
    <cellStyle name="Comma 22 3" xfId="1539" xr:uid="{855B2248-E786-4353-8C96-8A68E3A9359F}"/>
    <cellStyle name="Comma 23" xfId="1540" xr:uid="{11D770FF-29D7-4D13-9207-FB0F7B925248}"/>
    <cellStyle name="Comma 23 2" xfId="1541" xr:uid="{AED10116-B20B-4EB2-8708-92590A04BC36}"/>
    <cellStyle name="Comma 23 3" xfId="1542" xr:uid="{6CC089E0-DFFC-4029-9D8D-AA520335D572}"/>
    <cellStyle name="Comma 24" xfId="1543" xr:uid="{D8CFFA81-328D-495E-B1A3-04C883870333}"/>
    <cellStyle name="Comma 24 2" xfId="1544" xr:uid="{DBF0E314-7015-4F26-9F10-2637CA705AFA}"/>
    <cellStyle name="Comma 24 3" xfId="1545" xr:uid="{5E99E431-3D51-46B9-808F-76241F537D35}"/>
    <cellStyle name="Comma 25" xfId="1546" xr:uid="{31055188-F4FF-4D1C-A8CE-9D7F6FFF1B97}"/>
    <cellStyle name="Comma 25 2" xfId="1547" xr:uid="{824B88B2-DA76-41BE-83F7-D9308DBC64B3}"/>
    <cellStyle name="Comma 25 3" xfId="1548" xr:uid="{B279A661-EA46-4F4D-9675-8379DDDEC3A2}"/>
    <cellStyle name="Comma 26" xfId="1549" xr:uid="{2209645E-B2A1-4425-B530-8A12446643AE}"/>
    <cellStyle name="Comma 26 2" xfId="1550" xr:uid="{E4CCB09B-7588-498D-AA84-D67AB134DA57}"/>
    <cellStyle name="Comma 26 3" xfId="1551" xr:uid="{0D0B83FD-C263-4B8D-A26B-1C4391C0F8F1}"/>
    <cellStyle name="Comma 27" xfId="1552" xr:uid="{D4C406CC-546D-476B-B36A-2995DAE628AA}"/>
    <cellStyle name="Comma 27 2" xfId="1553" xr:uid="{BD3E2230-C4C5-4E15-92F6-3153CC47CB75}"/>
    <cellStyle name="Comma 27 3" xfId="1554" xr:uid="{FF8C9CCF-CB68-41C8-8885-150F5C766D61}"/>
    <cellStyle name="Comma 28" xfId="1555" xr:uid="{D6AD1660-5924-4B93-9317-5AC1E8226F81}"/>
    <cellStyle name="Comma 28 2" xfId="1556" xr:uid="{C1B574C3-1E2C-480E-B948-7CB6C2E6D4ED}"/>
    <cellStyle name="Comma 28 3" xfId="1557" xr:uid="{566D101E-154E-4CD5-8BFF-3BB957FCC1D8}"/>
    <cellStyle name="Comma 29" xfId="1558" xr:uid="{513B14B5-9B54-47E7-8D02-AB3E52DF7088}"/>
    <cellStyle name="Comma 29 2" xfId="1559" xr:uid="{9296BCF9-8F20-4C1B-B25F-48E9C9C1C780}"/>
    <cellStyle name="Comma 29 3" xfId="1560" xr:uid="{02BEAA34-449A-4394-9F62-5E39B1F8A2EA}"/>
    <cellStyle name="Comma 3" xfId="1561" xr:uid="{7C9D20C1-A18E-443A-96E6-A6D2254D5EFD}"/>
    <cellStyle name="Comma 3 2" xfId="1562" xr:uid="{EDEEB6E0-028E-4D20-AC73-851D127D0DBC}"/>
    <cellStyle name="Comma 3 2 2" xfId="1563" xr:uid="{5D635C79-A377-465E-A690-1D1ED83E3D18}"/>
    <cellStyle name="Comma 3 2 2 2" xfId="1564" xr:uid="{580BA39C-03FA-4131-B27B-2166DE881C36}"/>
    <cellStyle name="Comma 3 2 2 3" xfId="1565" xr:uid="{4EC4A38E-1255-4858-8827-14644B0C1157}"/>
    <cellStyle name="Comma 3 2 3" xfId="1566" xr:uid="{5CE80F5A-6BA2-4372-9DB6-E2978C83C10A}"/>
    <cellStyle name="Comma 3 2 4" xfId="1567" xr:uid="{F80E8CF5-63E0-4E10-8FBC-09A2904CB305}"/>
    <cellStyle name="Comma 3 3" xfId="1568" xr:uid="{42FE21DC-9207-4BDE-9F3E-F03AB5C8E677}"/>
    <cellStyle name="Comma 3 4" xfId="1569" xr:uid="{234F006A-99A6-4B96-9937-595D3FFC9C7F}"/>
    <cellStyle name="Comma 3 4 2" xfId="1570" xr:uid="{8FE7DD75-A889-4F5B-9A55-6BE0B3844AD1}"/>
    <cellStyle name="Comma 3 4 3" xfId="1571" xr:uid="{A4E62966-2D24-436D-8AC8-A5A6E9FABF34}"/>
    <cellStyle name="Comma 3 5" xfId="1572" xr:uid="{5FF58EB0-B892-429D-9615-E867FE6915A7}"/>
    <cellStyle name="Comma 3 5 2" xfId="1573" xr:uid="{0AC19210-5F91-4FED-AF17-C6DF1E8B8FB5}"/>
    <cellStyle name="Comma 30" xfId="1574" xr:uid="{C48F90A9-9A1B-477F-9868-D08C2EE7AD4F}"/>
    <cellStyle name="Comma 30 2" xfId="1575" xr:uid="{4253B3C5-6226-49AC-982B-676C98F33784}"/>
    <cellStyle name="Comma 30 3" xfId="1576" xr:uid="{0C3EB65B-3F82-4277-939C-10C6D7A82C49}"/>
    <cellStyle name="Comma 31" xfId="1577" xr:uid="{9ACB589A-C64F-4E49-9CB2-F1438080EFC5}"/>
    <cellStyle name="Comma 31 2" xfId="1578" xr:uid="{98C55915-7A08-44FD-99F1-36BEEFB2AA43}"/>
    <cellStyle name="Comma 31 3" xfId="1579" xr:uid="{EAAFA35E-CA58-4828-B938-48D7F7C5A0F4}"/>
    <cellStyle name="Comma 32" xfId="1580" xr:uid="{A9DA6B30-0C34-4F10-B743-0AAB8F4201E0}"/>
    <cellStyle name="Comma 32 2" xfId="1581" xr:uid="{425F1EBF-355E-41B4-BA32-AE928C4E6A79}"/>
    <cellStyle name="Comma 32 3" xfId="1582" xr:uid="{DED45DF7-72E9-4B24-AA58-5E9CBFC546C8}"/>
    <cellStyle name="Comma 33" xfId="1583" xr:uid="{2BD6F355-59B3-44BD-8649-EC43F2630D17}"/>
    <cellStyle name="Comma 33 2" xfId="1584" xr:uid="{08F6F24D-84E6-4E03-9143-223C029994E0}"/>
    <cellStyle name="Comma 33 3" xfId="1585" xr:uid="{A9C3BCC9-BB7E-496F-A5ED-F66EEFA6B974}"/>
    <cellStyle name="Comma 34" xfId="1586" xr:uid="{A5740B4A-7D88-4C4B-B87C-FE33BAFBA2BA}"/>
    <cellStyle name="Comma 34 2" xfId="1587" xr:uid="{90753CEB-361A-4398-B6CB-2EC1E42637E2}"/>
    <cellStyle name="Comma 34 3" xfId="1588" xr:uid="{1E9475BA-5714-4A31-B481-AD6A0FEE6F00}"/>
    <cellStyle name="Comma 35" xfId="1589" xr:uid="{0BFC8428-A576-42DA-A052-F4640A2AEACE}"/>
    <cellStyle name="Comma 35 2" xfId="1590" xr:uid="{9CF1635B-6D39-4043-901D-C293594F33C2}"/>
    <cellStyle name="Comma 35 3" xfId="1591" xr:uid="{850BC407-C473-4327-AB48-7CFF07BB93B5}"/>
    <cellStyle name="Comma 36" xfId="1592" xr:uid="{378BC477-AC31-4446-87F0-FA0F3A68E7B5}"/>
    <cellStyle name="Comma 36 2" xfId="1593" xr:uid="{473AF8AC-C529-4987-8E6D-896055B998A3}"/>
    <cellStyle name="Comma 36 3" xfId="1594" xr:uid="{5E3AF858-500F-42BB-BB4C-438873D3C6A8}"/>
    <cellStyle name="Comma 37" xfId="1595" xr:uid="{BE076E76-C6E0-4467-ADF3-1CE93BFA2EAB}"/>
    <cellStyle name="Comma 37 2" xfId="1596" xr:uid="{F013E52A-7A3D-4EF7-9D88-2C6D606E9A6A}"/>
    <cellStyle name="Comma 37 3" xfId="1597" xr:uid="{AC28F302-8AA5-4AC8-B329-24C659EE803E}"/>
    <cellStyle name="Comma 37 4" xfId="1598" xr:uid="{61E48EEC-9E73-4B55-8DA4-4194EB1157AE}"/>
    <cellStyle name="Comma 38" xfId="1599" xr:uid="{ABE5B0E2-6865-475B-9CDB-4C0942E5E36D}"/>
    <cellStyle name="Comma 38 2" xfId="1600" xr:uid="{AD4E98DE-7F50-493F-85F0-7374891F6140}"/>
    <cellStyle name="Comma 38 3" xfId="1601" xr:uid="{393E942B-BF8B-4723-981E-F7C7763D117E}"/>
    <cellStyle name="Comma 39" xfId="1602" xr:uid="{C6A4BBD4-ADE0-4BB3-80C7-521EE3258637}"/>
    <cellStyle name="Comma 39 2" xfId="1603" xr:uid="{7F58D2B8-309D-4EEB-B660-AA81FD5CADA8}"/>
    <cellStyle name="Comma 39 3" xfId="1604" xr:uid="{D058D484-7E50-4C4F-9783-F790D65EE7D2}"/>
    <cellStyle name="Comma 4" xfId="1605" xr:uid="{A287B6C4-FAC5-4FEC-983A-42798F807AC9}"/>
    <cellStyle name="Comma 4 2" xfId="1606" xr:uid="{79988F16-9875-4EBB-8F89-7701586F9AC9}"/>
    <cellStyle name="Comma 4 2 2" xfId="1607" xr:uid="{E01D4AE6-4DC6-4277-8C23-C42850B1CA4E}"/>
    <cellStyle name="Comma 4 2 3" xfId="1608" xr:uid="{805BE4AA-785E-493D-9E53-6DE509E65403}"/>
    <cellStyle name="Comma 4 2 3 2" xfId="1609" xr:uid="{8C1512AC-63E2-42B5-90BA-43111C013565}"/>
    <cellStyle name="Comma 4 3" xfId="1610" xr:uid="{16A3EFF9-FAB3-466D-9075-24204EB6F501}"/>
    <cellStyle name="Comma 4 3 2" xfId="1611" xr:uid="{BA3D8152-D056-4D26-AAC3-1157900022DF}"/>
    <cellStyle name="Comma 4 4" xfId="1612" xr:uid="{1922F0BA-B670-469C-967D-30F601200A9E}"/>
    <cellStyle name="Comma 4 5" xfId="1613" xr:uid="{F76BAEEC-D4C0-4F97-8560-C95BDAA9C636}"/>
    <cellStyle name="Comma 4 5 2" xfId="1614" xr:uid="{94D08591-A15E-4B11-BD05-8D78C0F0239D}"/>
    <cellStyle name="Comma 4 5 3" xfId="1615" xr:uid="{39A4A59D-C2A9-474B-AD1E-CBDCDBFB79BA}"/>
    <cellStyle name="Comma 4 5 3 2" xfId="1616" xr:uid="{96CF32AA-DE30-471B-BCFC-98D4F7FAE50A}"/>
    <cellStyle name="Comma 4 5 4" xfId="1617" xr:uid="{D37FAFFB-1B42-4293-A3DA-3C7CB668106C}"/>
    <cellStyle name="Comma 4 6" xfId="1618" xr:uid="{2E6EC35E-C37D-4CAF-9472-1172EF32E127}"/>
    <cellStyle name="Comma 4 6 2" xfId="1619" xr:uid="{A3B275DF-00F0-4494-947F-F8D262B71F26}"/>
    <cellStyle name="Comma 4 7" xfId="1620" xr:uid="{90DE2F31-BD25-4DE9-96FF-0E597B24451B}"/>
    <cellStyle name="Comma 4 7 2" xfId="1621" xr:uid="{87A836F0-FDB9-4979-B5D3-8A4E6CF53EC5}"/>
    <cellStyle name="Comma 40" xfId="1622" xr:uid="{97EFB66F-92E4-409E-98B7-7DD1E2A182F6}"/>
    <cellStyle name="Comma 40 2" xfId="1623" xr:uid="{81AD8D06-089B-4566-B564-BF9399772825}"/>
    <cellStyle name="Comma 40 3" xfId="1624" xr:uid="{53012159-7186-4D3D-A038-8B7315496D83}"/>
    <cellStyle name="Comma 41" xfId="1625" xr:uid="{AF436EAB-3D33-41CD-BD84-181AECE4FCB3}"/>
    <cellStyle name="Comma 41 2" xfId="1626" xr:uid="{A45DC1B5-0D4C-4B20-91A0-DC18F4C46269}"/>
    <cellStyle name="Comma 41 3" xfId="1627" xr:uid="{836ED22A-A90F-4A5E-AF38-E4A9D31689D4}"/>
    <cellStyle name="Comma 42" xfId="1628" xr:uid="{5AEB83A5-E6E3-442E-8D27-715B15204DA7}"/>
    <cellStyle name="Comma 42 2" xfId="1629" xr:uid="{2363ECEE-786A-4A35-AC73-9FBE948730CD}"/>
    <cellStyle name="Comma 42 3" xfId="1630" xr:uid="{882AFAA7-6ED6-467E-ABCD-433417D99DC6}"/>
    <cellStyle name="Comma 43" xfId="1631" xr:uid="{4B99EFF6-2E57-4425-B4A8-7A1D6A5942D7}"/>
    <cellStyle name="Comma 43 2" xfId="1632" xr:uid="{AC85070F-4324-4FE0-9BDC-0B8E701C0E51}"/>
    <cellStyle name="Comma 43 3" xfId="1633" xr:uid="{671A6ED5-A978-4521-A530-89BA200D78EC}"/>
    <cellStyle name="Comma 44" xfId="1634" xr:uid="{BFDDA7F3-C041-4DE0-9F7A-D5B59DBE61CB}"/>
    <cellStyle name="Comma 44 2" xfId="1635" xr:uid="{DEACE506-30E7-458E-A23C-71902DDD0C0B}"/>
    <cellStyle name="Comma 44 3" xfId="1636" xr:uid="{1BE03CE0-7EB8-4C85-9B69-19C173BFBBEA}"/>
    <cellStyle name="Comma 45" xfId="1637" xr:uid="{ED766432-39B6-45D6-8D43-9958D516AD8D}"/>
    <cellStyle name="Comma 45 2" xfId="1638" xr:uid="{0ADC88C1-47C1-4EA4-A7C4-C205CEDA4532}"/>
    <cellStyle name="Comma 45 3" xfId="1639" xr:uid="{ACC72E0E-7035-40BF-BEE5-B6797FEE1939}"/>
    <cellStyle name="Comma 46" xfId="1640" xr:uid="{0108CE4A-1F15-468C-A50C-51E6BDD0A209}"/>
    <cellStyle name="Comma 46 2" xfId="1641" xr:uid="{36F97DD0-44B5-4FA5-A63C-75A86FB591DF}"/>
    <cellStyle name="Comma 46 3" xfId="1642" xr:uid="{50081D72-DF13-40B6-B9B6-42D80A81024B}"/>
    <cellStyle name="Comma 47" xfId="1643" xr:uid="{FBA64026-5AB9-4C4F-89CC-0C82C81BE81D}"/>
    <cellStyle name="Comma 47 2" xfId="1644" xr:uid="{80F8F49C-CA1D-45D7-9CDB-E99BB88FB783}"/>
    <cellStyle name="Comma 47 3" xfId="1645" xr:uid="{AC2A0D1F-9906-4917-A217-044C2F9A6B68}"/>
    <cellStyle name="Comma 48" xfId="1646" xr:uid="{A88D54C1-6E8A-4E4F-A50E-FADF13719478}"/>
    <cellStyle name="Comma 48 2" xfId="1647" xr:uid="{0D8F1E28-52C9-4498-8397-729BF32D1D8A}"/>
    <cellStyle name="Comma 48 3" xfId="1648" xr:uid="{6A63E984-00C5-4090-A939-BDD01AD356D0}"/>
    <cellStyle name="Comma 49" xfId="1649" xr:uid="{37B74755-9F41-4BE1-919B-321829978632}"/>
    <cellStyle name="Comma 49 2" xfId="1650" xr:uid="{1AC3A125-D2EF-4DE9-873F-F2C77EE34D24}"/>
    <cellStyle name="Comma 49 3" xfId="1651" xr:uid="{01E9F418-B0C0-4322-A0B3-EF521ABBA119}"/>
    <cellStyle name="Comma 5" xfId="1652" xr:uid="{EE04F52D-3FAF-4FFB-8F30-54843F25B94C}"/>
    <cellStyle name="Comma 5 2" xfId="1653" xr:uid="{7C41F8B8-3D7B-4B65-9562-C61B620F286B}"/>
    <cellStyle name="Comma 5 2 2" xfId="1654" xr:uid="{8A1EA8AF-ADA2-4DE3-9B6F-9E82533CCA81}"/>
    <cellStyle name="Comma 5 2 3" xfId="1655" xr:uid="{7C84E221-B08C-4514-AE38-934FE9579E9A}"/>
    <cellStyle name="Comma 5 3" xfId="1656" xr:uid="{6232ABF1-ABBC-4860-8D94-255B34FB2C90}"/>
    <cellStyle name="Comma 5 3 2" xfId="1657" xr:uid="{D1FAD98A-F014-4403-B46B-5ADE6FEF8703}"/>
    <cellStyle name="Comma 5 3 2 2" xfId="1658" xr:uid="{93CE70F7-C7B1-43E1-9D9E-0EC66DF06683}"/>
    <cellStyle name="Comma 5 3 2 2 2" xfId="1659" xr:uid="{62F48D27-5A1A-4B09-BF99-5A40648A49C4}"/>
    <cellStyle name="Comma 5 3 2 3" xfId="1660" xr:uid="{AF62DAEE-7D1E-4F3C-824E-8B6BE3C02DE2}"/>
    <cellStyle name="Comma 5 3 3" xfId="1661" xr:uid="{57453589-60C5-486F-9071-6D9ED256DD06}"/>
    <cellStyle name="Comma 5 3 3 2" xfId="1662" xr:uid="{C9A3A15B-3AB2-4A1E-9EBC-34FF53010B8A}"/>
    <cellStyle name="Comma 5 3 4" xfId="1663" xr:uid="{8E692BBB-C392-4646-AA5E-3A26723D17FC}"/>
    <cellStyle name="Comma 5 4" xfId="1664" xr:uid="{81DC35A9-1AFF-4BE6-92CE-592998F9E237}"/>
    <cellStyle name="Comma 5 4 2" xfId="1665" xr:uid="{901F6701-9022-4207-84B1-E7BF1BA6360B}"/>
    <cellStyle name="Comma 50" xfId="1666" xr:uid="{E6A06D9F-3112-43EB-8AB6-CD696B4F2A53}"/>
    <cellStyle name="Comma 50 2" xfId="1667" xr:uid="{3C65141A-18EA-4AB9-A920-94E3B464127B}"/>
    <cellStyle name="Comma 50 3" xfId="1668" xr:uid="{5CF0E2F5-F733-4122-9B1B-F5F54B5B0D38}"/>
    <cellStyle name="Comma 51" xfId="1669" xr:uid="{A81B1E76-5E24-41D6-85C3-F91467920221}"/>
    <cellStyle name="Comma 51 2" xfId="1670" xr:uid="{EE3E8789-C4CE-47B4-A927-45687904A5C8}"/>
    <cellStyle name="Comma 51 3" xfId="1671" xr:uid="{5E9BE39D-3D86-4356-9E17-C801167BE718}"/>
    <cellStyle name="Comma 52" xfId="1672" xr:uid="{1745B672-3686-4A3D-BF2E-0332A1E97A5B}"/>
    <cellStyle name="Comma 52 2" xfId="1673" xr:uid="{404B6D0C-A6EE-40A4-B270-5E5ACCCDB643}"/>
    <cellStyle name="Comma 52 3" xfId="1674" xr:uid="{E930EB28-5927-446B-9EBC-B6329296C57C}"/>
    <cellStyle name="Comma 53" xfId="1675" xr:uid="{8B58ACAE-6E7F-45E9-8884-3C08A1823783}"/>
    <cellStyle name="Comma 53 2" xfId="1676" xr:uid="{595BC4D8-262D-40CF-A9D0-E9379974568B}"/>
    <cellStyle name="Comma 53 3" xfId="1677" xr:uid="{3E8DBFC3-5FCE-41EF-880A-ECD65FDEF3E2}"/>
    <cellStyle name="Comma 54" xfId="1678" xr:uid="{F181621D-5280-4D6C-9B20-51C3A1B8EE29}"/>
    <cellStyle name="Comma 54 2" xfId="1679" xr:uid="{016AAF2A-5B84-42D9-A888-1AAFC5D0B763}"/>
    <cellStyle name="Comma 54 3" xfId="1680" xr:uid="{CCCD2C56-E7CB-46D0-AFC3-B8FFA1441679}"/>
    <cellStyle name="Comma 55" xfId="1681" xr:uid="{25727F27-89F2-4F06-BF86-EC51E4DF9C2A}"/>
    <cellStyle name="Comma 55 2" xfId="1682" xr:uid="{7A28FDF2-F038-4AF5-A1DD-7B1BD06F84FD}"/>
    <cellStyle name="Comma 55 3" xfId="1683" xr:uid="{02C8FFFD-12EB-4A02-8AAD-AD657C2B1754}"/>
    <cellStyle name="Comma 56" xfId="1684" xr:uid="{ABF9F1A5-E6AB-4072-B7FD-77CCC5381E3D}"/>
    <cellStyle name="Comma 56 2" xfId="1685" xr:uid="{71EFE807-43BD-40B2-9415-F7E7B0549312}"/>
    <cellStyle name="Comma 56 3" xfId="1686" xr:uid="{BCC37A74-E15F-4AE5-B6CE-A86FDCB2B969}"/>
    <cellStyle name="Comma 57" xfId="1687" xr:uid="{1B486DD7-89C5-4983-9CCF-CFC487963D0D}"/>
    <cellStyle name="Comma 57 2" xfId="1688" xr:uid="{C3589FEF-7BE3-44E5-9F72-A47A57943E1A}"/>
    <cellStyle name="Comma 57 3" xfId="1689" xr:uid="{908B4A33-6037-45F4-ADCE-70F0099B3AA9}"/>
    <cellStyle name="Comma 58" xfId="1690" xr:uid="{151584A4-F542-4AAC-9177-548DB38425F6}"/>
    <cellStyle name="Comma 58 2" xfId="1691" xr:uid="{CD866F76-A869-46BE-BB48-8155A01FCE4A}"/>
    <cellStyle name="Comma 58 3" xfId="1692" xr:uid="{2723852F-5FE7-4630-AA80-AC631AFC043A}"/>
    <cellStyle name="Comma 59" xfId="1693" xr:uid="{65FA0A55-5D8E-4C50-8284-9AFA63C91381}"/>
    <cellStyle name="Comma 59 2" xfId="1694" xr:uid="{1A9EFFBD-3F13-4BAC-A803-A595E19437A1}"/>
    <cellStyle name="Comma 59 3" xfId="1695" xr:uid="{D1A2ED5C-A885-4222-8AF5-F14E706429D1}"/>
    <cellStyle name="Comma 6" xfId="1696" xr:uid="{4AE0F8F1-97B4-4D74-98E8-9C24E5F5E669}"/>
    <cellStyle name="Comma 60" xfId="1697" xr:uid="{A8805329-E171-4E36-A99A-D35092BCB735}"/>
    <cellStyle name="Comma 60 2" xfId="1698" xr:uid="{A7FCA581-77B4-42A2-8852-A0CFEDBC817A}"/>
    <cellStyle name="Comma 60 3" xfId="1699" xr:uid="{ECD24160-C31B-44F5-AA45-D62D89114406}"/>
    <cellStyle name="Comma 61" xfId="1700" xr:uid="{372F8F7A-DF68-41BA-8836-787FB2D84E9B}"/>
    <cellStyle name="Comma 61 2" xfId="1701" xr:uid="{0BFBF319-A0A6-4945-8A55-1DED81C84064}"/>
    <cellStyle name="Comma 61 3" xfId="1702" xr:uid="{C0E7D84C-20D0-4DCF-9A4A-9D189ADE6AAB}"/>
    <cellStyle name="Comma 62" xfId="1703" xr:uid="{51ABDD95-8DC9-4070-BFB3-0EB4FE83AD60}"/>
    <cellStyle name="Comma 62 2" xfId="1704" xr:uid="{F1C23C9C-02BB-4F90-9E4E-FC13693F561A}"/>
    <cellStyle name="Comma 62 3" xfId="1705" xr:uid="{2800EB47-DD68-44A4-B668-6C68CCBF949F}"/>
    <cellStyle name="Comma 63" xfId="1706" xr:uid="{8C5FFAA5-3B5C-4B70-B5F0-F0417989EF42}"/>
    <cellStyle name="Comma 63 2" xfId="1707" xr:uid="{2E1DFD7D-44FC-4C76-90E4-EF25FF2F92F6}"/>
    <cellStyle name="Comma 63 3" xfId="1708" xr:uid="{3BDA717A-0BF3-4BF3-A80F-13738EAB6F36}"/>
    <cellStyle name="Comma 64" xfId="1709" xr:uid="{1B15DA57-6A9B-4F68-B0BC-1AB71B0508AD}"/>
    <cellStyle name="Comma 64 2" xfId="1710" xr:uid="{67E479A2-5CAC-4FE2-B75D-E9DE5D3E40FF}"/>
    <cellStyle name="Comma 64 3" xfId="1711" xr:uid="{85855F84-F834-43E6-81DE-55CA2CDC448C}"/>
    <cellStyle name="Comma 65" xfId="1712" xr:uid="{90889939-C1D0-4DE6-9FFF-A9B667E1C749}"/>
    <cellStyle name="Comma 65 2" xfId="1713" xr:uid="{EA47B14B-C545-4789-A219-2F2970D6933D}"/>
    <cellStyle name="Comma 65 3" xfId="1714" xr:uid="{6A58903E-6883-4D06-BC61-7AE5065B7D5F}"/>
    <cellStyle name="Comma 66" xfId="1715" xr:uid="{287C54ED-7C8D-4FE9-ABB9-D25179786BB5}"/>
    <cellStyle name="Comma 66 2" xfId="1716" xr:uid="{FF3CE484-5230-4B5C-8480-E63DD112D77E}"/>
    <cellStyle name="Comma 66 3" xfId="1717" xr:uid="{30747A72-2EB8-4B14-8E3A-8B8769C8861B}"/>
    <cellStyle name="Comma 67" xfId="1718" xr:uid="{8B727CCB-FE7C-4C2F-B41F-E65D99619068}"/>
    <cellStyle name="Comma 67 2" xfId="1719" xr:uid="{392EE6B7-5624-4BD5-9B6D-5F04153C32FC}"/>
    <cellStyle name="Comma 67 3" xfId="1720" xr:uid="{82908F8B-5668-4F63-AB36-95C39937786F}"/>
    <cellStyle name="Comma 68" xfId="1721" xr:uid="{8D1D8981-25C7-4DF9-A166-9033BEFF7BD5}"/>
    <cellStyle name="Comma 68 2" xfId="1722" xr:uid="{BEC6DDF1-2B4A-4DE4-B45F-6AFB1E552DE4}"/>
    <cellStyle name="Comma 68 3" xfId="1723" xr:uid="{E6059F8C-FD15-4860-8077-D11FFB3D39A9}"/>
    <cellStyle name="Comma 69" xfId="1724" xr:uid="{A68E47E3-9031-4DB0-9A6A-A3DB88EED4F1}"/>
    <cellStyle name="Comma 69 2" xfId="1725" xr:uid="{5E1B433C-730B-47D3-8330-D6AD3F297AA2}"/>
    <cellStyle name="Comma 69 3" xfId="1726" xr:uid="{DF3F8036-8ADD-4288-BB63-1A2CB51F365F}"/>
    <cellStyle name="Comma 7" xfId="1727" xr:uid="{FF544099-D667-4691-9FCB-2306FC35CA41}"/>
    <cellStyle name="Comma 7 2" xfId="1728" xr:uid="{6268C370-021E-4370-87E3-24610DABA637}"/>
    <cellStyle name="Comma 7 2 2" xfId="1729" xr:uid="{DA4B218D-AF0E-4ED9-89F0-E32D22B91C8D}"/>
    <cellStyle name="Comma 7 2 3" xfId="1730" xr:uid="{3B7B0421-6926-4884-8E56-9D32E6742663}"/>
    <cellStyle name="Comma 7 3" xfId="1731" xr:uid="{AC8390C5-1FCE-46F4-A7D2-28A338F57297}"/>
    <cellStyle name="Comma 7 3 2" xfId="1732" xr:uid="{78C522B6-9A24-450B-A611-8F18C9CF5F7A}"/>
    <cellStyle name="Comma 7 3 3" xfId="1733" xr:uid="{73361854-67E7-46FA-8EED-EE69C162D4F4}"/>
    <cellStyle name="Comma 7 4" xfId="1734" xr:uid="{4D306E75-5402-4A8A-A6F4-74AA511804DA}"/>
    <cellStyle name="Comma 7 4 2" xfId="1735" xr:uid="{AFBE3850-2E8B-4395-9E5E-6C22E7891F13}"/>
    <cellStyle name="Comma 7 4 3" xfId="1736" xr:uid="{D5896065-A5BE-4EC1-9004-0BC5537F2252}"/>
    <cellStyle name="Comma 7 5" xfId="1737" xr:uid="{B3142BAB-78D6-4B71-8E9A-D8021C44E53E}"/>
    <cellStyle name="Comma 7 6" xfId="1738" xr:uid="{1E1C6B85-9140-443A-A187-0930A2562159}"/>
    <cellStyle name="Comma 70" xfId="1739" xr:uid="{6C524434-1CC1-41E7-A866-4E991AF9F69E}"/>
    <cellStyle name="Comma 70 2" xfId="1740" xr:uid="{F2952BE9-D21B-403A-8B7E-66ACB1630AE0}"/>
    <cellStyle name="Comma 70 3" xfId="1741" xr:uid="{EB759F73-78FF-45DB-BCE4-548579385E69}"/>
    <cellStyle name="Comma 71" xfId="1742" xr:uid="{6FB1E13A-39DF-46F0-BC90-9533A36A61C1}"/>
    <cellStyle name="Comma 71 2" xfId="1743" xr:uid="{2D032B0D-C547-4E35-A9C5-6BF3D6165024}"/>
    <cellStyle name="Comma 71 3" xfId="1744" xr:uid="{96F36D8A-0BF5-49D0-A4F1-32474CF327CD}"/>
    <cellStyle name="Comma 72" xfId="1745" xr:uid="{3239E8E9-FDA1-443F-8378-569A740F6F1D}"/>
    <cellStyle name="Comma 72 2" xfId="1746" xr:uid="{F765970A-FF13-4546-B5EA-B52973B16A61}"/>
    <cellStyle name="Comma 72 3" xfId="1747" xr:uid="{BBD16E9C-EA2B-4D06-8E1D-41A04E22FEC0}"/>
    <cellStyle name="Comma 73" xfId="1748" xr:uid="{6C672652-16A9-48F6-9317-245AC7013503}"/>
    <cellStyle name="Comma 73 2" xfId="1749" xr:uid="{CB3B7285-62A9-41DC-81DE-5D8891CFDFD6}"/>
    <cellStyle name="Comma 73 3" xfId="1750" xr:uid="{23CD0C3D-8A06-498A-8588-B2444A7E4A65}"/>
    <cellStyle name="Comma 74" xfId="1751" xr:uid="{E78E610E-7817-4547-A62C-0A9D32C60EAC}"/>
    <cellStyle name="Comma 74 2" xfId="1752" xr:uid="{B0ED8E50-F925-402D-BAE3-D85F68BFC2FD}"/>
    <cellStyle name="Comma 74 2 2" xfId="1753" xr:uid="{97A0EFB3-F8A4-4BE5-830E-C4D748956053}"/>
    <cellStyle name="Comma 74 3" xfId="1754" xr:uid="{63CF429A-1753-46C6-B66A-FF6FBFEDAC7F}"/>
    <cellStyle name="Comma 74 3 2" xfId="1755" xr:uid="{0C8B55DA-A87B-4C77-BED3-DAE7E62EB6F9}"/>
    <cellStyle name="Comma 74 4" xfId="1756" xr:uid="{437D4A8B-C9D4-4BD1-9F4B-D964271171F0}"/>
    <cellStyle name="Comma 75" xfId="1757" xr:uid="{C4CEF36A-8BCD-4B05-8A9E-4CB98D110746}"/>
    <cellStyle name="Comma 76" xfId="1758" xr:uid="{AED953F3-0E7C-4F27-B390-23DC88A2641D}"/>
    <cellStyle name="Comma 77" xfId="1759" xr:uid="{E6346215-1BFB-400A-ADD8-826BCE8E4991}"/>
    <cellStyle name="Comma 78" xfId="1760" xr:uid="{D89C5833-17D7-4021-B808-0CF45A7BF98F}"/>
    <cellStyle name="Comma 79" xfId="1761" xr:uid="{583DCF1B-820A-4E05-85AE-A8BCCD3581DC}"/>
    <cellStyle name="Comma 79 2" xfId="1762" xr:uid="{887B7D89-4194-4758-906E-E6201F67CCD3}"/>
    <cellStyle name="Comma 8" xfId="1763" xr:uid="{2DEAAC33-DF09-41BB-B995-68634EF914B0}"/>
    <cellStyle name="Comma 8 2" xfId="1764" xr:uid="{015F77F9-7101-4329-BF95-06680A821AE5}"/>
    <cellStyle name="Comma 8 2 2" xfId="1765" xr:uid="{EDC3460B-6F50-4F97-AB6A-2F9F6AD57C56}"/>
    <cellStyle name="Comma 8 2 3" xfId="1766" xr:uid="{B69565B7-99FA-463D-A411-9480592181A1}"/>
    <cellStyle name="Comma 8 3" xfId="1767" xr:uid="{76A1B547-424C-4C09-B820-CA84C421AA9B}"/>
    <cellStyle name="Comma 8 3 2" xfId="1768" xr:uid="{1AC94428-DB5C-4D33-A85D-FA08457E618C}"/>
    <cellStyle name="Comma 8 3 3" xfId="1769" xr:uid="{9C8C46E8-DF6B-4EE4-93EE-7B78971C1884}"/>
    <cellStyle name="Comma 8 4" xfId="1770" xr:uid="{7715EE77-BFF5-4C05-A114-82E6A4CBBFCB}"/>
    <cellStyle name="Comma 8 5" xfId="1771" xr:uid="{DE21EF94-9AF6-442A-969D-1003244B1678}"/>
    <cellStyle name="Comma 80" xfId="1772" xr:uid="{E92427F5-5DC2-4EFA-BF11-06A7B6898D11}"/>
    <cellStyle name="Comma 80 2" xfId="1773" xr:uid="{6187FB00-D226-433C-9C66-24407E34E8D4}"/>
    <cellStyle name="Comma 81" xfId="1774" xr:uid="{DD25948C-9D13-4D89-B165-3D3ED95BA41C}"/>
    <cellStyle name="Comma 81 2" xfId="1775" xr:uid="{6A41BAC1-F7C5-46C6-9152-880B248F363E}"/>
    <cellStyle name="Comma 82" xfId="1776" xr:uid="{D75899CC-0BA2-4C68-A195-FD31DBABA50D}"/>
    <cellStyle name="Comma 82 2" xfId="1777" xr:uid="{A3309089-BB43-43B4-A58A-14A608D68F5F}"/>
    <cellStyle name="Comma 83" xfId="1778" xr:uid="{B70F001F-FA59-4358-A323-9F2C3660FB7A}"/>
    <cellStyle name="Comma 83 2" xfId="1779" xr:uid="{D24893B6-CBED-45A3-8755-6A5DE1FC9A40}"/>
    <cellStyle name="Comma 84" xfId="1780" xr:uid="{517DD5EF-CFCC-42D8-A3E3-01ADE1BA4211}"/>
    <cellStyle name="Comma 84 2" xfId="1781" xr:uid="{F6CB0C67-C498-4131-8C5E-466B0078912C}"/>
    <cellStyle name="Comma 85" xfId="1782" xr:uid="{D0683985-9054-4C5F-BD3F-69448D200192}"/>
    <cellStyle name="Comma 86" xfId="1783" xr:uid="{28FE5294-0B8A-4FD9-B7B4-C40146220727}"/>
    <cellStyle name="Comma 86 2" xfId="1784" xr:uid="{535634B2-D586-41CE-8766-A5402E71E7C3}"/>
    <cellStyle name="Comma 87" xfId="1785" xr:uid="{5BF1BDDB-D833-4ACA-93CC-A5EFFACAD2F0}"/>
    <cellStyle name="Comma 88" xfId="1786" xr:uid="{F1B2E855-285D-4156-B061-FDC5B0C13386}"/>
    <cellStyle name="Comma 89" xfId="1787" xr:uid="{C9566F10-60DE-4276-BF2B-9E87D2515DAB}"/>
    <cellStyle name="Comma 9" xfId="1788" xr:uid="{3A3E3027-2F01-4416-B027-5BCCA5DC7282}"/>
    <cellStyle name="Comma 9 2" xfId="1789" xr:uid="{5CE55C30-A633-4F79-BD6B-5AB66E76024B}"/>
    <cellStyle name="Comma 90" xfId="1790" xr:uid="{78915994-B9B7-4E03-95CB-69C0E188C4F8}"/>
    <cellStyle name="Comma 91" xfId="1791" xr:uid="{F1559D0E-A684-46BA-8527-0EF35388A6BA}"/>
    <cellStyle name="Comma 92" xfId="1792" xr:uid="{A06B3CC6-5364-40E3-B68C-747D157E4112}"/>
    <cellStyle name="Comma 92 2" xfId="1793" xr:uid="{CB17E2D8-1CF3-42E6-BEE1-5F40641136CE}"/>
    <cellStyle name="Comma 92 2 2" xfId="1794" xr:uid="{8D66F5F7-FBA2-4335-9918-D22212B654C5}"/>
    <cellStyle name="Comma 92 3" xfId="1795" xr:uid="{BFDB4A87-1160-43C4-8262-CF544E8C50BB}"/>
    <cellStyle name="Comma 93" xfId="1796" xr:uid="{0C8BDB62-56F8-4C30-B458-ED76C1E4B760}"/>
    <cellStyle name="Comma 93 2" xfId="1797" xr:uid="{4036866A-2DA2-41DF-9152-C3968A211FF0}"/>
    <cellStyle name="Comma 93 2 2" xfId="1798" xr:uid="{29C97BF1-58A3-4724-9B86-19040903BA09}"/>
    <cellStyle name="Comma 93 3" xfId="1799" xr:uid="{9F798562-8978-4091-9DEB-CF95C56E4508}"/>
    <cellStyle name="Comma 94" xfId="1800" xr:uid="{758EEBC0-FB61-4878-A5F6-1E0850B9B0D2}"/>
    <cellStyle name="Comma 94 2" xfId="1801" xr:uid="{9E799A36-B53D-4D3B-B403-0F9965E85378}"/>
    <cellStyle name="Comma 94 2 2" xfId="1802" xr:uid="{1E15DECE-8A6B-40A1-AFD0-F42E2FCCC0FB}"/>
    <cellStyle name="Comma 94 3" xfId="1803" xr:uid="{EB51981F-C43F-47BA-93B1-CCEAD50ACDFD}"/>
    <cellStyle name="Comma 95" xfId="1804" xr:uid="{05BE500E-9801-41D0-BCA9-8810DA9709FE}"/>
    <cellStyle name="Comma 95 2" xfId="1805" xr:uid="{1CF38C7E-370A-4FC2-96E7-851104E0DF5A}"/>
    <cellStyle name="Comma 95 2 2" xfId="1806" xr:uid="{1A5D1C46-21F5-4F66-86B0-384ED8BA6ECE}"/>
    <cellStyle name="Comma 95 3" xfId="1807" xr:uid="{0D4AF271-DA39-4A30-8634-72A2873BAFD1}"/>
    <cellStyle name="Comma 96" xfId="1808" xr:uid="{0EDCE40F-AD2B-4565-97E5-77688C1EF0A2}"/>
    <cellStyle name="Comma 96 2" xfId="1809" xr:uid="{22CB2E53-DAB5-438C-ACA0-481467EF7B62}"/>
    <cellStyle name="Comma 96 2 2" xfId="1810" xr:uid="{58742B1C-7ADA-4CE2-96FF-4C2DF325BD02}"/>
    <cellStyle name="Comma 96 3" xfId="1811" xr:uid="{9A42A681-323D-4A85-886B-32F632E237AC}"/>
    <cellStyle name="Comma 97" xfId="1812" xr:uid="{83BC9093-A168-4EDE-A2EA-3215E5FCE520}"/>
    <cellStyle name="Comma 97 2" xfId="1813" xr:uid="{08396500-C615-4ED0-BD8F-0E5FB32BB648}"/>
    <cellStyle name="Comma 97 2 2" xfId="1814" xr:uid="{B6BB9F90-3533-4751-AFFA-EA8101A5307C}"/>
    <cellStyle name="Comma 97 3" xfId="1815" xr:uid="{0499786D-19DE-4064-9327-98D8F899B3C1}"/>
    <cellStyle name="Comma 98" xfId="1816" xr:uid="{AC37A2C3-81F3-46CD-B549-4D6A99EF7B44}"/>
    <cellStyle name="Comma 98 2" xfId="1817" xr:uid="{9296620D-1FD3-40D8-BC47-FFADD06CE583}"/>
    <cellStyle name="Comma 98 2 2" xfId="1818" xr:uid="{939545E2-C1A6-4992-BEEC-F0CD963D4499}"/>
    <cellStyle name="Comma 98 3" xfId="1819" xr:uid="{E0774A7B-C48D-426E-8193-0079F57854BA}"/>
    <cellStyle name="Comma 99" xfId="1820" xr:uid="{B96F1C80-649B-4ACE-9B33-8B66506EC460}"/>
    <cellStyle name="Comma 99 2" xfId="1821" xr:uid="{1C3DCF99-7C82-47B9-B18F-C3B21DD3A569}"/>
    <cellStyle name="Comma 99 2 2" xfId="1822" xr:uid="{72EB38FF-CD91-4E8A-8603-0853B9DEE870}"/>
    <cellStyle name="Comma 99 3" xfId="1823" xr:uid="{AF8BD9C1-9C1C-4957-ADB6-1DF78732F7BC}"/>
    <cellStyle name="comma zerodec" xfId="1824" xr:uid="{BAB6987A-3488-4738-B1CE-1C062409ED82}"/>
    <cellStyle name="comma zerodec 2" xfId="1825" xr:uid="{3AE6BC28-845B-406C-990C-DC6FF7971410}"/>
    <cellStyle name="Comma0" xfId="1826" xr:uid="{6BDC6978-F495-47D2-B1E1-107B1ED4F328}"/>
    <cellStyle name="Comma0 2" xfId="1827" xr:uid="{3DBAFF0E-C5A2-4FD0-9A12-1A066E67D36D}"/>
    <cellStyle name="Comma0 3" xfId="1828" xr:uid="{649D3982-B33A-4F6C-B01D-A8299AD495FD}"/>
    <cellStyle name="cong" xfId="1829" xr:uid="{589C0A9C-E952-42C4-A4C4-7D80391D9705}"/>
    <cellStyle name="Copied" xfId="1830" xr:uid="{D9ED5F20-1955-4AD9-BD02-A1E7B75505F1}"/>
    <cellStyle name="Co聭ma_Sheet1" xfId="1831" xr:uid="{DBFC78AB-B36E-4A5D-A4E9-0F7094EB4FAE}"/>
    <cellStyle name="Cࡵrrency_Sheet1_PRODUCTĠ" xfId="1832" xr:uid="{E370E02D-70D0-45BA-B708-86A0E41C8E43}"/>
    <cellStyle name="_x0001_CS_x0006_RMO[" xfId="1833" xr:uid="{3641DCC4-7B75-4EBD-8E69-1B8AB2C044B5}"/>
    <cellStyle name="_x0001_CS_x0006_RMO[ 2" xfId="1834" xr:uid="{E080094E-6246-4F23-BB69-5DA6D237374B}"/>
    <cellStyle name="_x0001_CS_x0006_RMO_" xfId="1835" xr:uid="{95B63BBE-714E-4089-81D4-BA2872D4328A}"/>
    <cellStyle name="Currency [00]" xfId="1836" xr:uid="{0CF9DDB9-7F93-4B12-B235-23EAE98C8FF6}"/>
    <cellStyle name="Currency 2" xfId="1837" xr:uid="{62A35493-AC28-4311-9AA5-05F99FFE2C3F}"/>
    <cellStyle name="Currency 2 2" xfId="1838" xr:uid="{CFBB862F-0F10-4CF0-A4D9-8EA2400E1E9F}"/>
    <cellStyle name="Currency0" xfId="1839" xr:uid="{DBC383DA-02D2-414F-8FD7-E320BA7AAB69}"/>
    <cellStyle name="Currency0 2" xfId="1840" xr:uid="{0B5980C7-8333-4F6E-8A93-CACB73D5D404}"/>
    <cellStyle name="Currency0 3" xfId="1841" xr:uid="{9DC71745-1FAF-4031-B92A-C192E6FDFEC5}"/>
    <cellStyle name="Currency1" xfId="1842" xr:uid="{BAEE78F4-3592-4765-AB5D-8FC192291A8E}"/>
    <cellStyle name="D1" xfId="1843" xr:uid="{D9696B8B-7245-4678-994F-8160D2D0D26E}"/>
    <cellStyle name="Date" xfId="1844" xr:uid="{D942BB0B-0687-44CB-9335-FDE0C8C22F63}"/>
    <cellStyle name="Date 2" xfId="1845" xr:uid="{D810DCEE-570E-404B-B097-A2ADCAEC374C}"/>
    <cellStyle name="Date 3" xfId="1846" xr:uid="{BC7D722E-3887-401F-BC8E-67C73B82194F}"/>
    <cellStyle name="Date Short" xfId="1847" xr:uid="{A72F0C6D-7F56-4384-9238-FD44D0EF4016}"/>
    <cellStyle name="Date_Book1" xfId="1848" xr:uid="{FD6ED128-83AA-4342-9630-B1A60BEECB36}"/>
    <cellStyle name="Dấu phảy 2" xfId="1849" xr:uid="{D32FFDDA-8565-46EF-8F07-033A91FDC679}"/>
    <cellStyle name="Dấu phảy 2 2" xfId="1850" xr:uid="{CBF775FC-521B-4362-BFDE-EA94EBF843D8}"/>
    <cellStyle name="Dấu phảy 2 3" xfId="1851" xr:uid="{591437DA-A84D-4232-9B92-9636779F61AB}"/>
    <cellStyle name="Đầu ra" xfId="1852" xr:uid="{737D4D8E-DEAF-4D47-A3BE-2909BA62C33F}"/>
    <cellStyle name="Đầu ra 2" xfId="1853" xr:uid="{B3013B2F-466F-4CA6-9F3B-B7ECDDFAB905}"/>
    <cellStyle name="Đầu vào" xfId="1854" xr:uid="{9871BBE7-4AA4-4969-90EE-A23787105FE0}"/>
    <cellStyle name="Đầu vào 2" xfId="1855" xr:uid="{6E22C979-1E1A-4149-8CFD-E0F2158406A3}"/>
    <cellStyle name="daude" xfId="1856" xr:uid="{A9D0CEDF-C7A8-4189-BBB1-8E48DF0821B2}"/>
    <cellStyle name="ddmmyy" xfId="1857" xr:uid="{7FDB93AF-1269-42C2-8431-5B721D31CA1A}"/>
    <cellStyle name="Đề mục 1" xfId="1858" xr:uid="{C2B31456-0D57-4E03-806D-D70A95796A64}"/>
    <cellStyle name="Đề mục 2" xfId="1859" xr:uid="{F0EEC45D-3281-4A5C-9BD8-C6531935670B}"/>
    <cellStyle name="Đề mục 3" xfId="1860" xr:uid="{DFFD27CB-7DAD-4C21-8AFA-CA0142FDBEBE}"/>
    <cellStyle name="Đề mục 4" xfId="1861" xr:uid="{AE30BDD2-BDAA-4A91-84D9-EF5C948FA45B}"/>
    <cellStyle name="Dezimal [0]_35ERI8T2gbIEMixb4v26icuOo" xfId="1862" xr:uid="{E54E9D7F-97F2-4DF5-8BEB-D978C8ED5059}"/>
    <cellStyle name="Dezimal_35ERI8T2gbIEMixb4v26icuOo" xfId="1863" xr:uid="{CD4700E0-A557-4A17-99B2-5AB929A797FC}"/>
    <cellStyle name="Dg" xfId="1864" xr:uid="{45627801-F488-4C3F-974B-5ADAC98AD20A}"/>
    <cellStyle name="dgia" xfId="1865" xr:uid="{1B67913C-74EA-4D0B-8E1F-6EEBCF8A93CD}"/>
    <cellStyle name="_x0001_dÏÈ¹ " xfId="1866" xr:uid="{C6D2B6CC-9858-45AA-BF22-120C2AC59662}"/>
    <cellStyle name="_x0001_dÏÈ¹_" xfId="1867" xr:uid="{5EB4828B-8C87-4FF1-A0F9-EA6F75A16AFB}"/>
    <cellStyle name="Dollar (zero dec)" xfId="1868" xr:uid="{64247793-2766-46F7-A28D-AE0E445289E4}"/>
    <cellStyle name="Don gia" xfId="1869" xr:uid="{08660399-4FAD-406C-9DEF-7B05DB6EAF55}"/>
    <cellStyle name="DuToanBXD" xfId="1870" xr:uid="{427E8223-43DF-4B6A-949A-AD6AEABDF7B3}"/>
    <cellStyle name="DuToanBXD 2" xfId="1871" xr:uid="{3153C741-0D93-4BD7-87FB-9FB6822FF159}"/>
    <cellStyle name="Dziesi?tny [0]_Invoices2001Slovakia" xfId="1872" xr:uid="{24903CB5-D4AD-458C-B749-CC26EAAC9074}"/>
    <cellStyle name="Dziesi?tny_Invoices2001Slovakia" xfId="1873" xr:uid="{3AD67F14-09E0-4B10-A9C3-02538F850472}"/>
    <cellStyle name="Dziesietny [0]_Invoices2001Slovakia" xfId="1874" xr:uid="{4272EC85-A4B4-4733-83A4-B34308A65516}"/>
    <cellStyle name="Dziesiętny [0]_Invoices2001Slovakia" xfId="1875" xr:uid="{914B8C65-2674-48FF-9CA3-D81FBFDA78CE}"/>
    <cellStyle name="Dziesietny [0]_Invoices2001Slovakia 2" xfId="1876" xr:uid="{E45744B4-451A-4DF9-8323-5B86E1560F8D}"/>
    <cellStyle name="Dziesiętny [0]_Invoices2001Slovakia 2" xfId="1877" xr:uid="{B11DE125-DD8A-41FB-AD26-C500A0CEB39B}"/>
    <cellStyle name="Dziesietny [0]_Invoices2001Slovakia 3" xfId="1878" xr:uid="{D352C3DC-D674-4616-AD83-A9EA756A844A}"/>
    <cellStyle name="Dziesiętny [0]_Invoices2001Slovakia 3" xfId="1879" xr:uid="{3B4ED385-2A67-4F7D-9AF6-7D8CC9A29B1E}"/>
    <cellStyle name="Dziesietny [0]_Invoices2001Slovakia 4" xfId="1880" xr:uid="{86A51086-6D0F-403B-A738-201300AD77BD}"/>
    <cellStyle name="Dziesiętny [0]_Invoices2001Slovakia 4" xfId="1881" xr:uid="{380FEA8B-F696-4B06-A7D2-75EB2183B7D8}"/>
    <cellStyle name="Dziesietny [0]_Invoices2001Slovakia_01_Nha so 1_Dien" xfId="1882" xr:uid="{EE4A96E2-7F85-4DC9-97BE-C7A51CE8AF5F}"/>
    <cellStyle name="Dziesiętny [0]_Invoices2001Slovakia_01_Nha so 1_Dien" xfId="1883" xr:uid="{8F4580B4-62D4-4FA8-AA3D-118CBB0FD8F4}"/>
    <cellStyle name="Dziesietny [0]_Invoices2001Slovakia_10_Nha so 10_Dien1" xfId="1884" xr:uid="{12A83617-262B-4419-9E3B-2DB77D4E4AD6}"/>
    <cellStyle name="Dziesiętny [0]_Invoices2001Slovakia_10_Nha so 10_Dien1" xfId="1885" xr:uid="{636CA6EF-8CD5-4F29-8E70-97ADB3EAEF2F}"/>
    <cellStyle name="Dziesietny [0]_Invoices2001Slovakia_Book1" xfId="1886" xr:uid="{C14C8CC2-FEC7-45EE-84E9-A8CE4AC5256A}"/>
    <cellStyle name="Dziesiętny [0]_Invoices2001Slovakia_Book1" xfId="1887" xr:uid="{BA721D35-C527-4EC0-B4A7-377138103686}"/>
    <cellStyle name="Dziesietny [0]_Invoices2001Slovakia_Book1 2" xfId="1888" xr:uid="{2BBAB50B-7C30-4AF9-B9C8-F70ACC03BA39}"/>
    <cellStyle name="Dziesiętny [0]_Invoices2001Slovakia_Book1 2" xfId="1889" xr:uid="{BD8E827D-43D1-4983-B2B6-6D4E39B8C6E4}"/>
    <cellStyle name="Dziesietny [0]_Invoices2001Slovakia_Book1 3" xfId="1890" xr:uid="{F558AB78-9B3D-4F4B-A313-B0678E338138}"/>
    <cellStyle name="Dziesiętny [0]_Invoices2001Slovakia_Book1 3" xfId="1891" xr:uid="{9F1C17E6-1BB1-45D6-8BED-1DE107E9DE43}"/>
    <cellStyle name="Dziesietny [0]_Invoices2001Slovakia_Book1 4" xfId="1892" xr:uid="{BBBC0A4F-9127-48F4-9FE4-B14D39B504F8}"/>
    <cellStyle name="Dziesiętny [0]_Invoices2001Slovakia_Book1 4" xfId="1893" xr:uid="{807F4518-2EB2-421C-B98F-ECAD6521D49B}"/>
    <cellStyle name="Dziesietny [0]_Invoices2001Slovakia_Book1_1" xfId="1894" xr:uid="{321E3D33-E0E5-4D60-BBE5-F5D178EB5084}"/>
    <cellStyle name="Dziesiętny [0]_Invoices2001Slovakia_Book1_1" xfId="1895" xr:uid="{ED823E1C-7B13-4689-BBAB-EE657108A97E}"/>
    <cellStyle name="Dziesietny [0]_Invoices2001Slovakia_Book1_1_Book1" xfId="1896" xr:uid="{7951AE81-32A1-43C5-A829-355AA2906EBB}"/>
    <cellStyle name="Dziesiętny [0]_Invoices2001Slovakia_Book1_1_Book1" xfId="1897" xr:uid="{7E997A96-3328-4D81-9C6B-8777754A8445}"/>
    <cellStyle name="Dziesietny [0]_Invoices2001Slovakia_Book1_2" xfId="1898" xr:uid="{2990BFFB-0FB4-489C-AE46-4D8D738EE658}"/>
    <cellStyle name="Dziesiętny [0]_Invoices2001Slovakia_Book1_2" xfId="1899" xr:uid="{13AA0B87-9C74-4BEB-AA04-E86A4AB12172}"/>
    <cellStyle name="Dziesietny [0]_Invoices2001Slovakia_Book1_Nhu cau von ung truoc 2011 Tha h Hoa + Nge An gui TW" xfId="1900" xr:uid="{25880BF1-7DD7-4710-83E3-65EE44BC4CED}"/>
    <cellStyle name="Dziesiętny [0]_Invoices2001Slovakia_Book1_Nhu cau von ung truoc 2011 Tha h Hoa + Nge An gui TW" xfId="1901" xr:uid="{F2AB9BF8-D1D4-4FAD-83BD-9361DBFFB31E}"/>
    <cellStyle name="Dziesietny [0]_Invoices2001Slovakia_Book1_Nhu cau von ung truoc 2011 Tha h Hoa + Nge An gui TW 10" xfId="1902" xr:uid="{DEF78B46-DC94-436B-B4C9-4B416CA0D727}"/>
    <cellStyle name="Dziesiętny [0]_Invoices2001Slovakia_Book1_Nhu cau von ung truoc 2011 Tha h Hoa + Nge An gui TW 10" xfId="1903" xr:uid="{A8821243-FC17-4522-B1AD-597147C9F119}"/>
    <cellStyle name="Dziesietny [0]_Invoices2001Slovakia_Book1_Nhu cau von ung truoc 2011 Tha h Hoa + Nge An gui TW 11" xfId="1904" xr:uid="{6949FE33-4E74-427C-BC61-4B79047AC97B}"/>
    <cellStyle name="Dziesiętny [0]_Invoices2001Slovakia_Book1_Nhu cau von ung truoc 2011 Tha h Hoa + Nge An gui TW 11" xfId="1905" xr:uid="{0E0D9E97-7288-402C-A2DD-8A5921D6FE8E}"/>
    <cellStyle name="Dziesietny [0]_Invoices2001Slovakia_Book1_Nhu cau von ung truoc 2011 Tha h Hoa + Nge An gui TW 12" xfId="1906" xr:uid="{D7894587-8DCD-44D3-9EB6-D0C707923FD8}"/>
    <cellStyle name="Dziesiętny [0]_Invoices2001Slovakia_Book1_Nhu cau von ung truoc 2011 Tha h Hoa + Nge An gui TW 12" xfId="1907" xr:uid="{25CF5E3E-343D-47B0-994C-6A1561E4F9F9}"/>
    <cellStyle name="Dziesietny [0]_Invoices2001Slovakia_Book1_Nhu cau von ung truoc 2011 Tha h Hoa + Nge An gui TW 13" xfId="1908" xr:uid="{890A8FA3-1834-4CF3-977C-7E6032724112}"/>
    <cellStyle name="Dziesiętny [0]_Invoices2001Slovakia_Book1_Nhu cau von ung truoc 2011 Tha h Hoa + Nge An gui TW 13" xfId="1909" xr:uid="{43EF16B8-CEDB-4D94-8EC0-0EB6603A49F7}"/>
    <cellStyle name="Dziesietny [0]_Invoices2001Slovakia_Book1_Nhu cau von ung truoc 2011 Tha h Hoa + Nge An gui TW 14" xfId="1910" xr:uid="{73187D8C-CC44-4604-A82B-E8D3A59CA8CE}"/>
    <cellStyle name="Dziesiętny [0]_Invoices2001Slovakia_Book1_Nhu cau von ung truoc 2011 Tha h Hoa + Nge An gui TW 14" xfId="1911" xr:uid="{591CDBA4-CB41-4A4E-A376-84C25A045521}"/>
    <cellStyle name="Dziesietny [0]_Invoices2001Slovakia_Book1_Nhu cau von ung truoc 2011 Tha h Hoa + Nge An gui TW 15" xfId="1912" xr:uid="{4452C4C5-5A74-4E2E-B77C-4D29B2CD435D}"/>
    <cellStyle name="Dziesiętny [0]_Invoices2001Slovakia_Book1_Nhu cau von ung truoc 2011 Tha h Hoa + Nge An gui TW 15" xfId="1913" xr:uid="{46005807-F61E-4A94-9BAF-560094C522EA}"/>
    <cellStyle name="Dziesietny [0]_Invoices2001Slovakia_Book1_Nhu cau von ung truoc 2011 Tha h Hoa + Nge An gui TW 16" xfId="1914" xr:uid="{387FB44D-D4DE-48DD-9677-2708A843B9E7}"/>
    <cellStyle name="Dziesiętny [0]_Invoices2001Slovakia_Book1_Nhu cau von ung truoc 2011 Tha h Hoa + Nge An gui TW 16" xfId="1915" xr:uid="{43CE25E6-F965-4512-9761-E8A0A71BEB04}"/>
    <cellStyle name="Dziesietny [0]_Invoices2001Slovakia_Book1_Nhu cau von ung truoc 2011 Tha h Hoa + Nge An gui TW 17" xfId="1916" xr:uid="{0A1B5301-B6EC-485B-9879-9376BD2435BC}"/>
    <cellStyle name="Dziesiętny [0]_Invoices2001Slovakia_Book1_Nhu cau von ung truoc 2011 Tha h Hoa + Nge An gui TW 17" xfId="1917" xr:uid="{8BBAB296-3F24-4954-A80A-16F8A386C6EC}"/>
    <cellStyle name="Dziesietny [0]_Invoices2001Slovakia_Book1_Nhu cau von ung truoc 2011 Tha h Hoa + Nge An gui TW 18" xfId="1918" xr:uid="{8E373E8F-98E5-4FCE-A095-4943965D6D14}"/>
    <cellStyle name="Dziesiętny [0]_Invoices2001Slovakia_Book1_Nhu cau von ung truoc 2011 Tha h Hoa + Nge An gui TW 18" xfId="1919" xr:uid="{5E8355D7-C115-4121-A6E6-E4A0AC6B85AB}"/>
    <cellStyle name="Dziesietny [0]_Invoices2001Slovakia_Book1_Nhu cau von ung truoc 2011 Tha h Hoa + Nge An gui TW 19" xfId="1920" xr:uid="{73CD3CE9-046C-4393-8E49-458F9FEE2D48}"/>
    <cellStyle name="Dziesiętny [0]_Invoices2001Slovakia_Book1_Nhu cau von ung truoc 2011 Tha h Hoa + Nge An gui TW 19" xfId="1921" xr:uid="{35C415C2-F8CB-4E08-A4F5-6547E541046A}"/>
    <cellStyle name="Dziesietny [0]_Invoices2001Slovakia_Book1_Nhu cau von ung truoc 2011 Tha h Hoa + Nge An gui TW 2" xfId="1922" xr:uid="{8C6ECBB8-D8C4-4679-8F74-5639C52BB3FF}"/>
    <cellStyle name="Dziesiętny [0]_Invoices2001Slovakia_Book1_Nhu cau von ung truoc 2011 Tha h Hoa + Nge An gui TW 2" xfId="1923" xr:uid="{58421E69-52CC-4DC0-8DDC-5385C32410AB}"/>
    <cellStyle name="Dziesietny [0]_Invoices2001Slovakia_Book1_Nhu cau von ung truoc 2011 Tha h Hoa + Nge An gui TW 20" xfId="1924" xr:uid="{A96198DB-C06E-44FD-A133-1EA5FF7917EA}"/>
    <cellStyle name="Dziesiętny [0]_Invoices2001Slovakia_Book1_Nhu cau von ung truoc 2011 Tha h Hoa + Nge An gui TW 20" xfId="1925" xr:uid="{7FABC451-7E90-456B-92B8-59406D8E5DA3}"/>
    <cellStyle name="Dziesietny [0]_Invoices2001Slovakia_Book1_Nhu cau von ung truoc 2011 Tha h Hoa + Nge An gui TW 21" xfId="1926" xr:uid="{F9AF0DCA-97A4-44CF-A433-A7FCAEC80D93}"/>
    <cellStyle name="Dziesiętny [0]_Invoices2001Slovakia_Book1_Nhu cau von ung truoc 2011 Tha h Hoa + Nge An gui TW 21" xfId="1927" xr:uid="{9D7EDF7D-63F8-4AC1-B86C-266B64A7EBEB}"/>
    <cellStyle name="Dziesietny [0]_Invoices2001Slovakia_Book1_Nhu cau von ung truoc 2011 Tha h Hoa + Nge An gui TW 3" xfId="1928" xr:uid="{456A9FA0-E13B-486D-B4AF-49540B259382}"/>
    <cellStyle name="Dziesiętny [0]_Invoices2001Slovakia_Book1_Nhu cau von ung truoc 2011 Tha h Hoa + Nge An gui TW 3" xfId="1929" xr:uid="{C57C0C70-E3B2-4F55-B9E5-4B1061C4D1E5}"/>
    <cellStyle name="Dziesietny [0]_Invoices2001Slovakia_Book1_Nhu cau von ung truoc 2011 Tha h Hoa + Nge An gui TW 4" xfId="1930" xr:uid="{86B49363-E58E-4B6C-9F79-7269E205C397}"/>
    <cellStyle name="Dziesiętny [0]_Invoices2001Slovakia_Book1_Nhu cau von ung truoc 2011 Tha h Hoa + Nge An gui TW 4" xfId="1931" xr:uid="{F94929FD-394F-4074-B852-E15F26F4B87C}"/>
    <cellStyle name="Dziesietny [0]_Invoices2001Slovakia_Book1_Nhu cau von ung truoc 2011 Tha h Hoa + Nge An gui TW 5" xfId="1932" xr:uid="{BB79E77F-44E5-4CA8-8D2B-7EA69A751C54}"/>
    <cellStyle name="Dziesiętny [0]_Invoices2001Slovakia_Book1_Nhu cau von ung truoc 2011 Tha h Hoa + Nge An gui TW 5" xfId="1933" xr:uid="{371B8D0D-1281-46CC-A2F0-93532D64CAE4}"/>
    <cellStyle name="Dziesietny [0]_Invoices2001Slovakia_Book1_Nhu cau von ung truoc 2011 Tha h Hoa + Nge An gui TW 6" xfId="1934" xr:uid="{FF99429E-CCC7-426E-B561-DAD1157E1815}"/>
    <cellStyle name="Dziesiętny [0]_Invoices2001Slovakia_Book1_Nhu cau von ung truoc 2011 Tha h Hoa + Nge An gui TW 6" xfId="1935" xr:uid="{3336E90D-6657-4263-BA96-0D28801E3F18}"/>
    <cellStyle name="Dziesietny [0]_Invoices2001Slovakia_Book1_Nhu cau von ung truoc 2011 Tha h Hoa + Nge An gui TW 7" xfId="1936" xr:uid="{3ED99A49-17EF-4954-BFF5-92A505FBF13B}"/>
    <cellStyle name="Dziesiętny [0]_Invoices2001Slovakia_Book1_Nhu cau von ung truoc 2011 Tha h Hoa + Nge An gui TW 7" xfId="1937" xr:uid="{7A8C1DBF-2DE2-4832-A6B7-DE1138770B0B}"/>
    <cellStyle name="Dziesietny [0]_Invoices2001Slovakia_Book1_Nhu cau von ung truoc 2011 Tha h Hoa + Nge An gui TW 8" xfId="1938" xr:uid="{FE52F27D-54AA-456F-8FF4-470BC160078E}"/>
    <cellStyle name="Dziesiętny [0]_Invoices2001Slovakia_Book1_Nhu cau von ung truoc 2011 Tha h Hoa + Nge An gui TW 8" xfId="1939" xr:uid="{51B3CB41-BB10-4BA3-8CB0-72207E15A505}"/>
    <cellStyle name="Dziesietny [0]_Invoices2001Slovakia_Book1_Nhu cau von ung truoc 2011 Tha h Hoa + Nge An gui TW 9" xfId="1940" xr:uid="{D10D3984-2191-4DC5-A429-B4C8D1DC2232}"/>
    <cellStyle name="Dziesiętny [0]_Invoices2001Slovakia_Book1_Nhu cau von ung truoc 2011 Tha h Hoa + Nge An gui TW 9" xfId="1941" xr:uid="{BC59DE78-ED52-4D8F-915B-B1C1807B7538}"/>
    <cellStyle name="Dziesietny [0]_Invoices2001Slovakia_Book1_Tong hop Cac tuyen(9-1-06)" xfId="1942" xr:uid="{A1BF1D17-C81B-4095-A43C-C67AB3AF4BAD}"/>
    <cellStyle name="Dziesiętny [0]_Invoices2001Slovakia_Book1_Tong hop Cac tuyen(9-1-06)" xfId="1943" xr:uid="{D0ADDA44-4E0B-461B-A492-29AA95BA8935}"/>
    <cellStyle name="Dziesietny [0]_Invoices2001Slovakia_Book1_Tong hop Cac tuyen(9-1-06) 10" xfId="1944" xr:uid="{94169AD0-EFF1-4DEC-A346-95CBF3FBC05A}"/>
    <cellStyle name="Dziesiętny [0]_Invoices2001Slovakia_Book1_Tong hop Cac tuyen(9-1-06) 10" xfId="1945" xr:uid="{41914103-670A-4F5D-AD89-3A2E82E865A1}"/>
    <cellStyle name="Dziesietny [0]_Invoices2001Slovakia_Book1_Tong hop Cac tuyen(9-1-06) 11" xfId="1946" xr:uid="{D05763CA-A6D7-43E6-8304-20C3DBFDEBAC}"/>
    <cellStyle name="Dziesiętny [0]_Invoices2001Slovakia_Book1_Tong hop Cac tuyen(9-1-06) 11" xfId="1947" xr:uid="{A4F3794C-7664-429F-9BAD-3FC34808F20B}"/>
    <cellStyle name="Dziesietny [0]_Invoices2001Slovakia_Book1_Tong hop Cac tuyen(9-1-06) 12" xfId="1948" xr:uid="{6DEB887F-E3CE-4AF6-BBA5-78125DE64923}"/>
    <cellStyle name="Dziesiętny [0]_Invoices2001Slovakia_Book1_Tong hop Cac tuyen(9-1-06) 12" xfId="1949" xr:uid="{449E6462-48CC-4695-80D7-AC634EFE02DE}"/>
    <cellStyle name="Dziesietny [0]_Invoices2001Slovakia_Book1_Tong hop Cac tuyen(9-1-06) 13" xfId="1950" xr:uid="{B6282330-9FE2-4EB5-8E64-82642593FC2A}"/>
    <cellStyle name="Dziesiętny [0]_Invoices2001Slovakia_Book1_Tong hop Cac tuyen(9-1-06) 13" xfId="1951" xr:uid="{31FF52D0-8CEB-4E10-B8AF-F687FBBD2653}"/>
    <cellStyle name="Dziesietny [0]_Invoices2001Slovakia_Book1_Tong hop Cac tuyen(9-1-06) 14" xfId="1952" xr:uid="{7890FD6A-29F1-40CF-B038-7153A0712B5F}"/>
    <cellStyle name="Dziesiętny [0]_Invoices2001Slovakia_Book1_Tong hop Cac tuyen(9-1-06) 14" xfId="1953" xr:uid="{43CE1742-53E0-4AD6-A072-E65CA94A84C7}"/>
    <cellStyle name="Dziesietny [0]_Invoices2001Slovakia_Book1_Tong hop Cac tuyen(9-1-06) 15" xfId="1954" xr:uid="{2E759FB5-C6CB-4E51-B3EE-C244A1B02748}"/>
    <cellStyle name="Dziesiętny [0]_Invoices2001Slovakia_Book1_Tong hop Cac tuyen(9-1-06) 15" xfId="1955" xr:uid="{91CC1572-F3B9-447E-A95C-CA3A98020D53}"/>
    <cellStyle name="Dziesietny [0]_Invoices2001Slovakia_Book1_Tong hop Cac tuyen(9-1-06) 16" xfId="1956" xr:uid="{67D71C0A-602C-4F90-931F-B507437A0EA8}"/>
    <cellStyle name="Dziesiętny [0]_Invoices2001Slovakia_Book1_Tong hop Cac tuyen(9-1-06) 16" xfId="1957" xr:uid="{8023EFAB-4C31-44FD-AE8A-A557E9687BDD}"/>
    <cellStyle name="Dziesietny [0]_Invoices2001Slovakia_Book1_Tong hop Cac tuyen(9-1-06) 17" xfId="1958" xr:uid="{D8417147-6E01-4BF8-8456-CF90D5AA5DFF}"/>
    <cellStyle name="Dziesiętny [0]_Invoices2001Slovakia_Book1_Tong hop Cac tuyen(9-1-06) 17" xfId="1959" xr:uid="{1A38FB8C-AA5E-405B-8F79-309B7BC6A867}"/>
    <cellStyle name="Dziesietny [0]_Invoices2001Slovakia_Book1_Tong hop Cac tuyen(9-1-06) 18" xfId="1960" xr:uid="{A4B807A2-12BA-4859-88D8-C33D4273F8CD}"/>
    <cellStyle name="Dziesiętny [0]_Invoices2001Slovakia_Book1_Tong hop Cac tuyen(9-1-06) 18" xfId="1961" xr:uid="{73538FA2-FF82-4E18-8E51-3D314F4C5004}"/>
    <cellStyle name="Dziesietny [0]_Invoices2001Slovakia_Book1_Tong hop Cac tuyen(9-1-06) 19" xfId="1962" xr:uid="{F6752563-FE3C-461E-90CC-69F5E4ED313F}"/>
    <cellStyle name="Dziesiętny [0]_Invoices2001Slovakia_Book1_Tong hop Cac tuyen(9-1-06) 19" xfId="1963" xr:uid="{F937BAF6-4185-49F6-B967-5E43CF853076}"/>
    <cellStyle name="Dziesietny [0]_Invoices2001Slovakia_Book1_Tong hop Cac tuyen(9-1-06) 2" xfId="1964" xr:uid="{E70922B6-A2BA-4A22-8540-50C561D21C19}"/>
    <cellStyle name="Dziesiętny [0]_Invoices2001Slovakia_Book1_Tong hop Cac tuyen(9-1-06) 2" xfId="1965" xr:uid="{0E3E8450-2B70-4A5A-A80D-AB675D3001C4}"/>
    <cellStyle name="Dziesietny [0]_Invoices2001Slovakia_Book1_Tong hop Cac tuyen(9-1-06) 20" xfId="1966" xr:uid="{1CBA8B41-2D10-4AE8-BC40-C6851491505D}"/>
    <cellStyle name="Dziesiętny [0]_Invoices2001Slovakia_Book1_Tong hop Cac tuyen(9-1-06) 20" xfId="1967" xr:uid="{2C584774-0265-44E1-8B91-838D8D72D2EF}"/>
    <cellStyle name="Dziesietny [0]_Invoices2001Slovakia_Book1_Tong hop Cac tuyen(9-1-06) 21" xfId="1968" xr:uid="{18D1B70F-24B9-442C-9A16-0559C3C31561}"/>
    <cellStyle name="Dziesiętny [0]_Invoices2001Slovakia_Book1_Tong hop Cac tuyen(9-1-06) 21" xfId="1969" xr:uid="{E37E7E62-F156-477B-8A78-0E10BB37FBCF}"/>
    <cellStyle name="Dziesietny [0]_Invoices2001Slovakia_Book1_Tong hop Cac tuyen(9-1-06) 3" xfId="1970" xr:uid="{F4D83313-BF50-483D-B9B6-FFEDE7EB0F1D}"/>
    <cellStyle name="Dziesiętny [0]_Invoices2001Slovakia_Book1_Tong hop Cac tuyen(9-1-06) 3" xfId="1971" xr:uid="{B83F325C-DD0E-449C-9D2B-725A0E5B5C7E}"/>
    <cellStyle name="Dziesietny [0]_Invoices2001Slovakia_Book1_Tong hop Cac tuyen(9-1-06) 4" xfId="1972" xr:uid="{B5A2C17B-7AA7-443C-93AE-6EE588BBE329}"/>
    <cellStyle name="Dziesiętny [0]_Invoices2001Slovakia_Book1_Tong hop Cac tuyen(9-1-06) 4" xfId="1973" xr:uid="{77B8A893-21E9-4ECF-928F-8607B575A996}"/>
    <cellStyle name="Dziesietny [0]_Invoices2001Slovakia_Book1_Tong hop Cac tuyen(9-1-06) 5" xfId="1974" xr:uid="{71CDBB4D-A196-4D6A-8349-63590A118894}"/>
    <cellStyle name="Dziesiętny [0]_Invoices2001Slovakia_Book1_Tong hop Cac tuyen(9-1-06) 5" xfId="1975" xr:uid="{BCBBE2FE-07DB-4FC2-BF38-47B3BED7A40A}"/>
    <cellStyle name="Dziesietny [0]_Invoices2001Slovakia_Book1_Tong hop Cac tuyen(9-1-06) 6" xfId="1976" xr:uid="{BCB4338D-7B86-4344-96CB-AEA2065EC900}"/>
    <cellStyle name="Dziesiętny [0]_Invoices2001Slovakia_Book1_Tong hop Cac tuyen(9-1-06) 6" xfId="1977" xr:uid="{417667DF-41C9-4653-90F3-686C19EFF274}"/>
    <cellStyle name="Dziesietny [0]_Invoices2001Slovakia_Book1_Tong hop Cac tuyen(9-1-06) 7" xfId="1978" xr:uid="{4740D95F-29F1-4F3D-B6A1-6DB8222166E6}"/>
    <cellStyle name="Dziesiętny [0]_Invoices2001Slovakia_Book1_Tong hop Cac tuyen(9-1-06) 7" xfId="1979" xr:uid="{1F39C14B-B4CA-494B-BCE5-D5421FC67AC7}"/>
    <cellStyle name="Dziesietny [0]_Invoices2001Slovakia_Book1_Tong hop Cac tuyen(9-1-06) 8" xfId="1980" xr:uid="{475268B0-DDAB-47BF-B6D1-C1F7F6332F93}"/>
    <cellStyle name="Dziesiętny [0]_Invoices2001Slovakia_Book1_Tong hop Cac tuyen(9-1-06) 8" xfId="1981" xr:uid="{8AE0FDF4-4A0B-4B97-B423-FC9CD8E4FFF8}"/>
    <cellStyle name="Dziesietny [0]_Invoices2001Slovakia_Book1_Tong hop Cac tuyen(9-1-06) 9" xfId="1982" xr:uid="{FF198117-B6FE-49FF-9F7C-F9CCC9615077}"/>
    <cellStyle name="Dziesiętny [0]_Invoices2001Slovakia_Book1_Tong hop Cac tuyen(9-1-06) 9" xfId="1983" xr:uid="{DF4941BC-FBBF-4CFE-BD51-E8C5D82F590D}"/>
    <cellStyle name="Dziesietny [0]_Invoices2001Slovakia_Book1_ung truoc 2011 NSTW Thanh Hoa + Nge An gui Thu 12-5" xfId="1984" xr:uid="{D74D875E-DD1D-4435-A1DD-01D1482A5924}"/>
    <cellStyle name="Dziesiętny [0]_Invoices2001Slovakia_Book1_ung truoc 2011 NSTW Thanh Hoa + Nge An gui Thu 12-5" xfId="1985" xr:uid="{CD0D9B60-6C88-44B0-9A1E-9842E502DE66}"/>
    <cellStyle name="Dziesietny [0]_Invoices2001Slovakia_Book1_ung truoc 2011 NSTW Thanh Hoa + Nge An gui Thu 12-5 10" xfId="1986" xr:uid="{EFE362F2-2D26-4E4A-A1A2-1E8AC092102C}"/>
    <cellStyle name="Dziesiętny [0]_Invoices2001Slovakia_Book1_ung truoc 2011 NSTW Thanh Hoa + Nge An gui Thu 12-5 10" xfId="1987" xr:uid="{874C39AD-58FB-41BB-8CCF-66ACFBC47D73}"/>
    <cellStyle name="Dziesietny [0]_Invoices2001Slovakia_Book1_ung truoc 2011 NSTW Thanh Hoa + Nge An gui Thu 12-5 11" xfId="1988" xr:uid="{2A1C861E-0631-488F-B5C3-6073264378FB}"/>
    <cellStyle name="Dziesiętny [0]_Invoices2001Slovakia_Book1_ung truoc 2011 NSTW Thanh Hoa + Nge An gui Thu 12-5 11" xfId="1989" xr:uid="{2227CFB2-E9DA-4D67-917E-507398E29F9C}"/>
    <cellStyle name="Dziesietny [0]_Invoices2001Slovakia_Book1_ung truoc 2011 NSTW Thanh Hoa + Nge An gui Thu 12-5 12" xfId="1990" xr:uid="{E2FF8D2A-1903-44C0-8FEA-0AABF5709F6E}"/>
    <cellStyle name="Dziesiętny [0]_Invoices2001Slovakia_Book1_ung truoc 2011 NSTW Thanh Hoa + Nge An gui Thu 12-5 12" xfId="1991" xr:uid="{42F939A5-C268-4A9B-9FD7-6A1EA355F431}"/>
    <cellStyle name="Dziesietny [0]_Invoices2001Slovakia_Book1_ung truoc 2011 NSTW Thanh Hoa + Nge An gui Thu 12-5 13" xfId="1992" xr:uid="{FBF2FC73-8E08-4BC1-B234-D466BD5A082B}"/>
    <cellStyle name="Dziesiętny [0]_Invoices2001Slovakia_Book1_ung truoc 2011 NSTW Thanh Hoa + Nge An gui Thu 12-5 13" xfId="1993" xr:uid="{64146526-14FF-43CE-ACE2-E638C639DC79}"/>
    <cellStyle name="Dziesietny [0]_Invoices2001Slovakia_Book1_ung truoc 2011 NSTW Thanh Hoa + Nge An gui Thu 12-5 14" xfId="1994" xr:uid="{1DAA4BAF-9B6D-4EAC-BEF3-77EB0D4D6257}"/>
    <cellStyle name="Dziesiętny [0]_Invoices2001Slovakia_Book1_ung truoc 2011 NSTW Thanh Hoa + Nge An gui Thu 12-5 14" xfId="1995" xr:uid="{0834588B-D845-4C11-ACAC-8899CFE8AEDF}"/>
    <cellStyle name="Dziesietny [0]_Invoices2001Slovakia_Book1_ung truoc 2011 NSTW Thanh Hoa + Nge An gui Thu 12-5 15" xfId="1996" xr:uid="{90E64404-376F-45CE-8AA1-3414E1BA430C}"/>
    <cellStyle name="Dziesiętny [0]_Invoices2001Slovakia_Book1_ung truoc 2011 NSTW Thanh Hoa + Nge An gui Thu 12-5 15" xfId="1997" xr:uid="{9A392593-FD2E-4572-8684-CBF60B602AE3}"/>
    <cellStyle name="Dziesietny [0]_Invoices2001Slovakia_Book1_ung truoc 2011 NSTW Thanh Hoa + Nge An gui Thu 12-5 16" xfId="1998" xr:uid="{226832AB-0D2F-49B9-8BB2-FFE27DEB96FE}"/>
    <cellStyle name="Dziesiętny [0]_Invoices2001Slovakia_Book1_ung truoc 2011 NSTW Thanh Hoa + Nge An gui Thu 12-5 16" xfId="1999" xr:uid="{9A419973-671D-4E62-93D3-4252AF1E1BFC}"/>
    <cellStyle name="Dziesietny [0]_Invoices2001Slovakia_Book1_ung truoc 2011 NSTW Thanh Hoa + Nge An gui Thu 12-5 17" xfId="2000" xr:uid="{92F5E7B4-599E-4344-BFE5-30C5569F76DE}"/>
    <cellStyle name="Dziesiętny [0]_Invoices2001Slovakia_Book1_ung truoc 2011 NSTW Thanh Hoa + Nge An gui Thu 12-5 17" xfId="2001" xr:uid="{CFFE074F-08E0-4DD7-AF41-5FE0923CBDEB}"/>
    <cellStyle name="Dziesietny [0]_Invoices2001Slovakia_Book1_ung truoc 2011 NSTW Thanh Hoa + Nge An gui Thu 12-5 18" xfId="2002" xr:uid="{C5858468-1820-445D-9049-5A23E6A023E2}"/>
    <cellStyle name="Dziesiętny [0]_Invoices2001Slovakia_Book1_ung truoc 2011 NSTW Thanh Hoa + Nge An gui Thu 12-5 18" xfId="2003" xr:uid="{730B1162-064A-4E9B-AAF1-0FD373AFAD2A}"/>
    <cellStyle name="Dziesietny [0]_Invoices2001Slovakia_Book1_ung truoc 2011 NSTW Thanh Hoa + Nge An gui Thu 12-5 19" xfId="2004" xr:uid="{ACE3B03E-722B-469A-9D47-C8128A503124}"/>
    <cellStyle name="Dziesiętny [0]_Invoices2001Slovakia_Book1_ung truoc 2011 NSTW Thanh Hoa + Nge An gui Thu 12-5 19" xfId="2005" xr:uid="{143756AE-CCE9-4C44-AAA0-9E5AE327351C}"/>
    <cellStyle name="Dziesietny [0]_Invoices2001Slovakia_Book1_ung truoc 2011 NSTW Thanh Hoa + Nge An gui Thu 12-5 2" xfId="2006" xr:uid="{E1CEA96B-D020-4B0A-814D-466337EDE1DE}"/>
    <cellStyle name="Dziesiętny [0]_Invoices2001Slovakia_Book1_ung truoc 2011 NSTW Thanh Hoa + Nge An gui Thu 12-5 2" xfId="2007" xr:uid="{1715B112-B23A-4CF6-806D-2DEFB8E69909}"/>
    <cellStyle name="Dziesietny [0]_Invoices2001Slovakia_Book1_ung truoc 2011 NSTW Thanh Hoa + Nge An gui Thu 12-5 20" xfId="2008" xr:uid="{F2F9CB7C-0127-4FF3-A96E-E1322DCD3CD3}"/>
    <cellStyle name="Dziesiętny [0]_Invoices2001Slovakia_Book1_ung truoc 2011 NSTW Thanh Hoa + Nge An gui Thu 12-5 20" xfId="2009" xr:uid="{0A834E1A-511C-45AE-BB69-DED5B1E4F159}"/>
    <cellStyle name="Dziesietny [0]_Invoices2001Slovakia_Book1_ung truoc 2011 NSTW Thanh Hoa + Nge An gui Thu 12-5 21" xfId="2010" xr:uid="{5ABF6385-DDD1-4EE7-8B69-3EC02B045008}"/>
    <cellStyle name="Dziesiętny [0]_Invoices2001Slovakia_Book1_ung truoc 2011 NSTW Thanh Hoa + Nge An gui Thu 12-5 21" xfId="2011" xr:uid="{0DBE1392-1CC0-4616-833D-5A1D17688FC6}"/>
    <cellStyle name="Dziesietny [0]_Invoices2001Slovakia_Book1_ung truoc 2011 NSTW Thanh Hoa + Nge An gui Thu 12-5 3" xfId="2012" xr:uid="{73A675F4-623A-4737-96DF-4ED99642FDAB}"/>
    <cellStyle name="Dziesiętny [0]_Invoices2001Slovakia_Book1_ung truoc 2011 NSTW Thanh Hoa + Nge An gui Thu 12-5 3" xfId="2013" xr:uid="{29E503C8-7F24-4136-8ADE-82A52478EFAA}"/>
    <cellStyle name="Dziesietny [0]_Invoices2001Slovakia_Book1_ung truoc 2011 NSTW Thanh Hoa + Nge An gui Thu 12-5 4" xfId="2014" xr:uid="{82E6C1E2-DF50-4A1B-AE30-F6BEEC45281C}"/>
    <cellStyle name="Dziesiętny [0]_Invoices2001Slovakia_Book1_ung truoc 2011 NSTW Thanh Hoa + Nge An gui Thu 12-5 4" xfId="2015" xr:uid="{8C4F34EA-BC5F-42F6-A7D5-D507AF11BF68}"/>
    <cellStyle name="Dziesietny [0]_Invoices2001Slovakia_Book1_ung truoc 2011 NSTW Thanh Hoa + Nge An gui Thu 12-5 5" xfId="2016" xr:uid="{3F477557-3F5B-449B-8B24-1D4A6C7F2B0D}"/>
    <cellStyle name="Dziesiętny [0]_Invoices2001Slovakia_Book1_ung truoc 2011 NSTW Thanh Hoa + Nge An gui Thu 12-5 5" xfId="2017" xr:uid="{04D15503-6D01-486F-8580-99B70056A78F}"/>
    <cellStyle name="Dziesietny [0]_Invoices2001Slovakia_Book1_ung truoc 2011 NSTW Thanh Hoa + Nge An gui Thu 12-5 6" xfId="2018" xr:uid="{DD5D5CC1-1479-48C3-BC6F-E927790E6591}"/>
    <cellStyle name="Dziesiętny [0]_Invoices2001Slovakia_Book1_ung truoc 2011 NSTW Thanh Hoa + Nge An gui Thu 12-5 6" xfId="2019" xr:uid="{51384A37-FE5C-4510-8887-A1F088655AB9}"/>
    <cellStyle name="Dziesietny [0]_Invoices2001Slovakia_Book1_ung truoc 2011 NSTW Thanh Hoa + Nge An gui Thu 12-5 7" xfId="2020" xr:uid="{60471D10-4C50-4006-8934-47CE439AACB4}"/>
    <cellStyle name="Dziesiętny [0]_Invoices2001Slovakia_Book1_ung truoc 2011 NSTW Thanh Hoa + Nge An gui Thu 12-5 7" xfId="2021" xr:uid="{8AC2F18F-9652-48DD-8F36-AD0DDCE572D7}"/>
    <cellStyle name="Dziesietny [0]_Invoices2001Slovakia_Book1_ung truoc 2011 NSTW Thanh Hoa + Nge An gui Thu 12-5 8" xfId="2022" xr:uid="{FC265553-A087-473B-9675-05EB13FAFE97}"/>
    <cellStyle name="Dziesiętny [0]_Invoices2001Slovakia_Book1_ung truoc 2011 NSTW Thanh Hoa + Nge An gui Thu 12-5 8" xfId="2023" xr:uid="{0F5E879A-852A-4A08-B48C-6C9512B62556}"/>
    <cellStyle name="Dziesietny [0]_Invoices2001Slovakia_Book1_ung truoc 2011 NSTW Thanh Hoa + Nge An gui Thu 12-5 9" xfId="2024" xr:uid="{16811571-7139-468B-A92F-138D4D43B203}"/>
    <cellStyle name="Dziesiętny [0]_Invoices2001Slovakia_Book1_ung truoc 2011 NSTW Thanh Hoa + Nge An gui Thu 12-5 9" xfId="2025" xr:uid="{616D54AF-2988-4449-A35E-5482D2B4D36A}"/>
    <cellStyle name="Dziesietny [0]_Invoices2001Slovakia_d-uong+TDT" xfId="2026" xr:uid="{F80061BF-AD48-448B-82E4-C1CA55C71023}"/>
    <cellStyle name="Dziesiętny [0]_Invoices2001Slovakia_Nhµ ®Ó xe" xfId="2027" xr:uid="{5556C3B5-0C47-4617-9847-771C5F5921A9}"/>
    <cellStyle name="Dziesietny [0]_Invoices2001Slovakia_Nha bao ve(28-7-05)" xfId="2028" xr:uid="{E8AA35EA-29CE-45A4-A8CE-D6CE434B9A82}"/>
    <cellStyle name="Dziesiętny [0]_Invoices2001Slovakia_Nha bao ve(28-7-05)" xfId="2029" xr:uid="{93D57247-C28C-47EB-836D-D104A7D25BE4}"/>
    <cellStyle name="Dziesietny [0]_Invoices2001Slovakia_NHA de xe nguyen du" xfId="2030" xr:uid="{8E3E4CA6-2C73-488B-A22D-4A9625126214}"/>
    <cellStyle name="Dziesiętny [0]_Invoices2001Slovakia_NHA de xe nguyen du" xfId="2031" xr:uid="{734B02D3-94E5-424E-AB7B-C5C5E05189F9}"/>
    <cellStyle name="Dziesietny [0]_Invoices2001Slovakia_Nhalamviec VTC(25-1-05)" xfId="2032" xr:uid="{4718DAC1-2E65-4CFC-8227-329C367E5265}"/>
    <cellStyle name="Dziesiętny [0]_Invoices2001Slovakia_Nhalamviec VTC(25-1-05)" xfId="2033" xr:uid="{55A5BB5F-46DC-4E6C-8C00-15CE5FB3542D}"/>
    <cellStyle name="Dziesietny [0]_Invoices2001Slovakia_Nhalamviec VTC(25-1-05) 10" xfId="2034" xr:uid="{25DB3D3F-EF32-4A58-81AB-C0923915044C}"/>
    <cellStyle name="Dziesiętny [0]_Invoices2001Slovakia_Nhalamviec VTC(25-1-05) 2" xfId="2035" xr:uid="{C2ABE4C0-7218-4762-8DFF-4868A39C2D9F}"/>
    <cellStyle name="Dziesietny [0]_Invoices2001Slovakia_Nhalamviec VTC(25-1-05) 3" xfId="2036" xr:uid="{D0637C78-251B-4ECA-BC8D-62E4DF66D6D9}"/>
    <cellStyle name="Dziesiętny [0]_Invoices2001Slovakia_Nhalamviec VTC(25-1-05) 3" xfId="2037" xr:uid="{AE2F7D06-9AA8-4089-B3AF-B07CE3EE9802}"/>
    <cellStyle name="Dziesietny [0]_Invoices2001Slovakia_Nhalamviec VTC(25-1-05) 4" xfId="2038" xr:uid="{A549C2A2-3EEF-41D9-AA68-0B43C66FA358}"/>
    <cellStyle name="Dziesiętny [0]_Invoices2001Slovakia_Nhalamviec VTC(25-1-05) 4" xfId="2039" xr:uid="{64751B73-07CF-48AC-B5F3-1D2ED194F8F5}"/>
    <cellStyle name="Dziesietny [0]_Invoices2001Slovakia_TDT KHANH HOA_Tong hop Cac tuyen(9-1-06)" xfId="2040" xr:uid="{B94E9605-F30E-4CD6-9241-E22FF411EA40}"/>
    <cellStyle name="Dziesiętny [0]_Invoices2001Slovakia_TDT KHANH HOA_Tong hop Cac tuyen(9-1-06)" xfId="2041" xr:uid="{189D2FA7-A10A-4DB1-9024-95D7D2706C18}"/>
    <cellStyle name="Dziesietny [0]_Invoices2001Slovakia_TDT KHANH HOA_Tong hop Cac tuyen(9-1-06) 10" xfId="2042" xr:uid="{D1A56BC6-866C-4979-B192-F397FFBAC8C3}"/>
    <cellStyle name="Dziesiętny [0]_Invoices2001Slovakia_TDT KHANH HOA_Tong hop Cac tuyen(9-1-06) 10" xfId="2043" xr:uid="{D727AE75-F1EB-467C-B803-A5F2CF5B325E}"/>
    <cellStyle name="Dziesietny [0]_Invoices2001Slovakia_TDT KHANH HOA_Tong hop Cac tuyen(9-1-06) 11" xfId="2044" xr:uid="{8FFBEAFC-B68E-4880-B986-20F32FA79407}"/>
    <cellStyle name="Dziesiętny [0]_Invoices2001Slovakia_TDT KHANH HOA_Tong hop Cac tuyen(9-1-06) 11" xfId="2045" xr:uid="{5140CD93-2C13-474D-8E81-77C3B452621A}"/>
    <cellStyle name="Dziesietny [0]_Invoices2001Slovakia_TDT KHANH HOA_Tong hop Cac tuyen(9-1-06) 12" xfId="2046" xr:uid="{00D93065-D084-46A1-A41A-C6E8352C9F01}"/>
    <cellStyle name="Dziesiętny [0]_Invoices2001Slovakia_TDT KHANH HOA_Tong hop Cac tuyen(9-1-06) 12" xfId="2047" xr:uid="{5289D1B0-7CF7-4F07-B838-D2DF100B63E5}"/>
    <cellStyle name="Dziesietny [0]_Invoices2001Slovakia_TDT KHANH HOA_Tong hop Cac tuyen(9-1-06) 13" xfId="2048" xr:uid="{07C42B3A-6927-4DB8-BEF0-6E219990F32B}"/>
    <cellStyle name="Dziesiętny [0]_Invoices2001Slovakia_TDT KHANH HOA_Tong hop Cac tuyen(9-1-06) 13" xfId="2049" xr:uid="{F547F971-5BF8-4CA3-80F2-C7F03211373A}"/>
    <cellStyle name="Dziesietny [0]_Invoices2001Slovakia_TDT KHANH HOA_Tong hop Cac tuyen(9-1-06) 14" xfId="2050" xr:uid="{B1A8E439-CBB4-405A-B922-945BC8BE25EF}"/>
    <cellStyle name="Dziesiętny [0]_Invoices2001Slovakia_TDT KHANH HOA_Tong hop Cac tuyen(9-1-06) 14" xfId="2051" xr:uid="{26FAB249-7DB5-4B9B-A60E-88CBCF4331B1}"/>
    <cellStyle name="Dziesietny [0]_Invoices2001Slovakia_TDT KHANH HOA_Tong hop Cac tuyen(9-1-06) 15" xfId="2052" xr:uid="{370FDFCB-DF94-474D-B489-E22E4C71A887}"/>
    <cellStyle name="Dziesiętny [0]_Invoices2001Slovakia_TDT KHANH HOA_Tong hop Cac tuyen(9-1-06) 15" xfId="2053" xr:uid="{8E245BA7-78FB-43F6-B8C3-12738C560EEA}"/>
    <cellStyle name="Dziesietny [0]_Invoices2001Slovakia_TDT KHANH HOA_Tong hop Cac tuyen(9-1-06) 16" xfId="2054" xr:uid="{A1AA7717-4970-4416-9A11-93FA76BE0917}"/>
    <cellStyle name="Dziesiętny [0]_Invoices2001Slovakia_TDT KHANH HOA_Tong hop Cac tuyen(9-1-06) 16" xfId="2055" xr:uid="{EE1D3BB1-7D3E-4360-8A91-3CF765A8E4C7}"/>
    <cellStyle name="Dziesietny [0]_Invoices2001Slovakia_TDT KHANH HOA_Tong hop Cac tuyen(9-1-06) 17" xfId="2056" xr:uid="{14294E22-F0DA-4650-B4E1-4CA7A979F89E}"/>
    <cellStyle name="Dziesiętny [0]_Invoices2001Slovakia_TDT KHANH HOA_Tong hop Cac tuyen(9-1-06) 17" xfId="2057" xr:uid="{86BBC461-38A2-4404-8606-918CC11BD0D5}"/>
    <cellStyle name="Dziesietny [0]_Invoices2001Slovakia_TDT KHANH HOA_Tong hop Cac tuyen(9-1-06) 18" xfId="2058" xr:uid="{EFE1B7E6-5FD4-45F1-B6AC-B0A9D48DB2ED}"/>
    <cellStyle name="Dziesiętny [0]_Invoices2001Slovakia_TDT KHANH HOA_Tong hop Cac tuyen(9-1-06) 18" xfId="2059" xr:uid="{F8EE4D0F-EDDA-40AD-9C64-BE1FC365D8F1}"/>
    <cellStyle name="Dziesietny [0]_Invoices2001Slovakia_TDT KHANH HOA_Tong hop Cac tuyen(9-1-06) 19" xfId="2060" xr:uid="{85900183-9B38-47C4-B549-B26D1A0E7A75}"/>
    <cellStyle name="Dziesiętny [0]_Invoices2001Slovakia_TDT KHANH HOA_Tong hop Cac tuyen(9-1-06) 19" xfId="2061" xr:uid="{2CC8E087-34E3-4E0C-B2D4-5C5D2B6AA9C5}"/>
    <cellStyle name="Dziesietny [0]_Invoices2001Slovakia_TDT KHANH HOA_Tong hop Cac tuyen(9-1-06) 2" xfId="2062" xr:uid="{9FF68D8E-8BD3-49B8-94B5-F6D0BDAB1832}"/>
    <cellStyle name="Dziesiętny [0]_Invoices2001Slovakia_TDT KHANH HOA_Tong hop Cac tuyen(9-1-06) 2" xfId="2063" xr:uid="{B709AB98-0794-43BA-95B1-F27646D70679}"/>
    <cellStyle name="Dziesietny [0]_Invoices2001Slovakia_TDT KHANH HOA_Tong hop Cac tuyen(9-1-06) 20" xfId="2064" xr:uid="{1C44713E-ED54-4F9E-8AF2-3273E0242835}"/>
    <cellStyle name="Dziesiętny [0]_Invoices2001Slovakia_TDT KHANH HOA_Tong hop Cac tuyen(9-1-06) 20" xfId="2065" xr:uid="{F6D5AF38-AC6B-4443-B6B7-62A1EE8FB28E}"/>
    <cellStyle name="Dziesietny [0]_Invoices2001Slovakia_TDT KHANH HOA_Tong hop Cac tuyen(9-1-06) 21" xfId="2066" xr:uid="{CAD412D0-A286-496C-854D-21C99F72271A}"/>
    <cellStyle name="Dziesiętny [0]_Invoices2001Slovakia_TDT KHANH HOA_Tong hop Cac tuyen(9-1-06) 21" xfId="2067" xr:uid="{FCC183ED-6992-4953-B224-A0E1348E4677}"/>
    <cellStyle name="Dziesietny [0]_Invoices2001Slovakia_TDT KHANH HOA_Tong hop Cac tuyen(9-1-06) 3" xfId="2068" xr:uid="{DD69FA2F-700D-4ED9-9355-DEB317CF3FC9}"/>
    <cellStyle name="Dziesiętny [0]_Invoices2001Slovakia_TDT KHANH HOA_Tong hop Cac tuyen(9-1-06) 3" xfId="2069" xr:uid="{FAF09309-DBCA-4EA3-BF1F-F1FAAD6F40DA}"/>
    <cellStyle name="Dziesietny [0]_Invoices2001Slovakia_TDT KHANH HOA_Tong hop Cac tuyen(9-1-06) 4" xfId="2070" xr:uid="{8EBC7A98-76C9-42A2-A9F2-726F685D9078}"/>
    <cellStyle name="Dziesiętny [0]_Invoices2001Slovakia_TDT KHANH HOA_Tong hop Cac tuyen(9-1-06) 4" xfId="2071" xr:uid="{5E16963C-00B1-4723-A828-C5CB4CD51240}"/>
    <cellStyle name="Dziesietny [0]_Invoices2001Slovakia_TDT KHANH HOA_Tong hop Cac tuyen(9-1-06) 5" xfId="2072" xr:uid="{7D379C4A-2772-42B2-90C3-B6DA9727092D}"/>
    <cellStyle name="Dziesiętny [0]_Invoices2001Slovakia_TDT KHANH HOA_Tong hop Cac tuyen(9-1-06) 5" xfId="2073" xr:uid="{7ADB8AB4-CB92-47B8-8643-B6C597A8530C}"/>
    <cellStyle name="Dziesietny [0]_Invoices2001Slovakia_TDT KHANH HOA_Tong hop Cac tuyen(9-1-06) 6" xfId="2074" xr:uid="{480BEB00-5B35-4506-A839-2820EB70FA2B}"/>
    <cellStyle name="Dziesiętny [0]_Invoices2001Slovakia_TDT KHANH HOA_Tong hop Cac tuyen(9-1-06) 6" xfId="2075" xr:uid="{AAA92F3D-A9CA-4278-B03A-664491EF9AF4}"/>
    <cellStyle name="Dziesietny [0]_Invoices2001Slovakia_TDT KHANH HOA_Tong hop Cac tuyen(9-1-06) 7" xfId="2076" xr:uid="{DBD63F0D-6A52-4E15-A771-C2B217AF0930}"/>
    <cellStyle name="Dziesiętny [0]_Invoices2001Slovakia_TDT KHANH HOA_Tong hop Cac tuyen(9-1-06) 7" xfId="2077" xr:uid="{4EB6CB65-94E9-4DFC-A147-12D7B319E255}"/>
    <cellStyle name="Dziesietny [0]_Invoices2001Slovakia_TDT KHANH HOA_Tong hop Cac tuyen(9-1-06) 8" xfId="2078" xr:uid="{0E358A6B-A78A-4766-820B-2E2FE78C07AF}"/>
    <cellStyle name="Dziesiętny [0]_Invoices2001Slovakia_TDT KHANH HOA_Tong hop Cac tuyen(9-1-06) 8" xfId="2079" xr:uid="{BB42011D-836B-4F78-A913-359D27BB460C}"/>
    <cellStyle name="Dziesietny [0]_Invoices2001Slovakia_TDT KHANH HOA_Tong hop Cac tuyen(9-1-06) 9" xfId="2080" xr:uid="{A7D8771F-E97F-406A-9AF3-2CEA71A33714}"/>
    <cellStyle name="Dziesiętny [0]_Invoices2001Slovakia_TDT KHANH HOA_Tong hop Cac tuyen(9-1-06) 9" xfId="2081" xr:uid="{9D4EED0B-4AA0-48AB-9928-EFF3CF0C689F}"/>
    <cellStyle name="Dziesietny [0]_Invoices2001Slovakia_TDT quangngai" xfId="2082" xr:uid="{0AA35C92-DD52-4F76-83B3-202EFE87F884}"/>
    <cellStyle name="Dziesiętny [0]_Invoices2001Slovakia_TDT quangngai" xfId="2083" xr:uid="{470F6FB6-A1D6-4D02-95E5-8DA3C16A5D90}"/>
    <cellStyle name="Dziesietny [0]_Invoices2001Slovakia_TMDT(10-5-06)" xfId="2084" xr:uid="{2A6581FB-FB60-48ED-9A1E-300ED2284419}"/>
    <cellStyle name="Dziesietny_Invoices2001Slovakia" xfId="2085" xr:uid="{926ACE57-3B93-4021-81A1-147974C834DF}"/>
    <cellStyle name="Dziesiętny_Invoices2001Slovakia" xfId="2086" xr:uid="{D917C915-29F1-45A0-9B2C-987B6511085D}"/>
    <cellStyle name="Dziesietny_Invoices2001Slovakia 2" xfId="2087" xr:uid="{6225FC1B-FDE7-4A06-9444-F730EFFBFC61}"/>
    <cellStyle name="Dziesiętny_Invoices2001Slovakia 2" xfId="2088" xr:uid="{43B934BD-28FD-41F0-9817-175323ABEA1B}"/>
    <cellStyle name="Dziesietny_Invoices2001Slovakia 3" xfId="2089" xr:uid="{B8E590C5-CF02-4F76-AE67-2B825AD4A4E3}"/>
    <cellStyle name="Dziesiętny_Invoices2001Slovakia 3" xfId="2090" xr:uid="{22151A86-D6AA-44ED-913E-E9219234FAD0}"/>
    <cellStyle name="Dziesietny_Invoices2001Slovakia 4" xfId="2091" xr:uid="{0A0478D4-DE51-486E-9CD9-E2C8081A8491}"/>
    <cellStyle name="Dziesiętny_Invoices2001Slovakia 4" xfId="2092" xr:uid="{F50F074D-1102-45EA-A3B3-D49EB9C12669}"/>
    <cellStyle name="Dziesietny_Invoices2001Slovakia_01_Nha so 1_Dien" xfId="2093" xr:uid="{2719AB24-4829-4E27-83B4-ED6327A03F93}"/>
    <cellStyle name="Dziesiętny_Invoices2001Slovakia_01_Nha so 1_Dien" xfId="2094" xr:uid="{20370DB2-6F46-4A54-A712-0AE57F66C94C}"/>
    <cellStyle name="Dziesietny_Invoices2001Slovakia_01_Nha so 1_Dien 10" xfId="2095" xr:uid="{D93CD24C-42E6-4FEC-9AE4-30FCBC6E3BAF}"/>
    <cellStyle name="Dziesiętny_Invoices2001Slovakia_01_Nha so 1_Dien 10" xfId="2096" xr:uid="{81A53427-832F-4766-862D-98FF66163D4C}"/>
    <cellStyle name="Dziesietny_Invoices2001Slovakia_01_Nha so 1_Dien 11" xfId="2097" xr:uid="{5B97D1FA-4A93-4080-9F4F-6AA5B51BEEC6}"/>
    <cellStyle name="Dziesiętny_Invoices2001Slovakia_01_Nha so 1_Dien 11" xfId="2098" xr:uid="{D2E0F68B-66B2-408C-8537-4A9F68A74951}"/>
    <cellStyle name="Dziesietny_Invoices2001Slovakia_01_Nha so 1_Dien 12" xfId="2099" xr:uid="{0E62D452-B9D4-4841-BC12-D101D91F0C03}"/>
    <cellStyle name="Dziesiętny_Invoices2001Slovakia_01_Nha so 1_Dien 12" xfId="2100" xr:uid="{865529CC-1675-43BB-95F8-B00E520D0224}"/>
    <cellStyle name="Dziesietny_Invoices2001Slovakia_01_Nha so 1_Dien 13" xfId="2101" xr:uid="{BBA7E256-B3AF-480F-9431-B9292C35D8FF}"/>
    <cellStyle name="Dziesiętny_Invoices2001Slovakia_01_Nha so 1_Dien 13" xfId="2102" xr:uid="{D4F8AF37-66E1-4ED2-9593-210607E7C30B}"/>
    <cellStyle name="Dziesietny_Invoices2001Slovakia_01_Nha so 1_Dien 14" xfId="2103" xr:uid="{E6707F42-1DD7-4054-A1E1-64629E0C12C1}"/>
    <cellStyle name="Dziesiętny_Invoices2001Slovakia_01_Nha so 1_Dien 14" xfId="2104" xr:uid="{7AD50115-78E4-45F0-A052-5DFDE9300583}"/>
    <cellStyle name="Dziesietny_Invoices2001Slovakia_01_Nha so 1_Dien 15" xfId="2105" xr:uid="{E7123FE0-DBEA-4F99-A38B-0BBF246C9B7A}"/>
    <cellStyle name="Dziesiętny_Invoices2001Slovakia_01_Nha so 1_Dien 15" xfId="2106" xr:uid="{0BC5D1C4-89CB-4E83-A862-966366BE5257}"/>
    <cellStyle name="Dziesietny_Invoices2001Slovakia_01_Nha so 1_Dien 16" xfId="2107" xr:uid="{456BA667-8714-467B-B733-CEDF5806256A}"/>
    <cellStyle name="Dziesiętny_Invoices2001Slovakia_01_Nha so 1_Dien 16" xfId="2108" xr:uid="{C0777F37-5623-4F0D-ACCC-1EABA63B5BDD}"/>
    <cellStyle name="Dziesietny_Invoices2001Slovakia_01_Nha so 1_Dien 17" xfId="2109" xr:uid="{273687E3-D7BD-45F0-B016-109B74C473D3}"/>
    <cellStyle name="Dziesiętny_Invoices2001Slovakia_01_Nha so 1_Dien 17" xfId="2110" xr:uid="{539D2AA4-8DCB-49D8-BAFD-9DE791434B1D}"/>
    <cellStyle name="Dziesietny_Invoices2001Slovakia_01_Nha so 1_Dien 18" xfId="2111" xr:uid="{3B5406A5-1DB0-46FE-8970-62B809C8F7DB}"/>
    <cellStyle name="Dziesiętny_Invoices2001Slovakia_01_Nha so 1_Dien 18" xfId="2112" xr:uid="{A02E5221-0CAF-4DCE-848A-97E59A14BD17}"/>
    <cellStyle name="Dziesietny_Invoices2001Slovakia_01_Nha so 1_Dien 2" xfId="2113" xr:uid="{8ECDC9F8-D789-4E94-AE23-F8A27D93D0E4}"/>
    <cellStyle name="Dziesiętny_Invoices2001Slovakia_01_Nha so 1_Dien 2" xfId="2114" xr:uid="{B2E6C9C8-8FE6-4EC9-A57F-8946F271254C}"/>
    <cellStyle name="Dziesietny_Invoices2001Slovakia_01_Nha so 1_Dien 3" xfId="2115" xr:uid="{190899FD-6685-4C79-B2CC-D46D6C47B6C3}"/>
    <cellStyle name="Dziesiętny_Invoices2001Slovakia_01_Nha so 1_Dien 3" xfId="2116" xr:uid="{03975443-E9FB-43D7-9F67-70DE145D0B67}"/>
    <cellStyle name="Dziesietny_Invoices2001Slovakia_01_Nha so 1_Dien 4" xfId="2117" xr:uid="{B81A7CE8-A7C2-4BB2-B874-9E54968B964D}"/>
    <cellStyle name="Dziesiętny_Invoices2001Slovakia_01_Nha so 1_Dien 4" xfId="2118" xr:uid="{9D87E840-AB62-4FBE-92F5-C3F584C5617D}"/>
    <cellStyle name="Dziesietny_Invoices2001Slovakia_01_Nha so 1_Dien 5" xfId="2119" xr:uid="{67943885-D8B2-46C6-88B5-FC8DEE5B65B4}"/>
    <cellStyle name="Dziesiętny_Invoices2001Slovakia_01_Nha so 1_Dien 5" xfId="2120" xr:uid="{A4001EEE-13D8-4084-AF48-548F66263E1D}"/>
    <cellStyle name="Dziesietny_Invoices2001Slovakia_01_Nha so 1_Dien 6" xfId="2121" xr:uid="{090BEC68-61F2-49F0-9B0B-A1C431EFC22A}"/>
    <cellStyle name="Dziesiętny_Invoices2001Slovakia_01_Nha so 1_Dien 6" xfId="2122" xr:uid="{7A01D8DA-21F5-4A7D-A8E6-801274625848}"/>
    <cellStyle name="Dziesietny_Invoices2001Slovakia_01_Nha so 1_Dien 7" xfId="2123" xr:uid="{1EBF685B-298C-48B5-9908-02139888CFB4}"/>
    <cellStyle name="Dziesiętny_Invoices2001Slovakia_01_Nha so 1_Dien 7" xfId="2124" xr:uid="{4AB79C1D-99DA-4280-A2B8-D3D016834EDA}"/>
    <cellStyle name="Dziesietny_Invoices2001Slovakia_01_Nha so 1_Dien 8" xfId="2125" xr:uid="{248A1228-F41A-49AB-929A-17F52E8F6A5B}"/>
    <cellStyle name="Dziesiętny_Invoices2001Slovakia_01_Nha so 1_Dien 8" xfId="2126" xr:uid="{C2B017D9-7CD5-47CD-88F2-DBDE79B18F8A}"/>
    <cellStyle name="Dziesietny_Invoices2001Slovakia_01_Nha so 1_Dien 9" xfId="2127" xr:uid="{D81D7CB9-3EFE-4238-9E62-C861CEA66D5A}"/>
    <cellStyle name="Dziesiętny_Invoices2001Slovakia_01_Nha so 1_Dien 9" xfId="2128" xr:uid="{2CCA7569-F522-448D-BD22-62043E2B1359}"/>
    <cellStyle name="Dziesietny_Invoices2001Slovakia_10_Nha so 10_Dien1" xfId="2129" xr:uid="{0A0327FF-8620-4DF8-A98C-08E7B746D743}"/>
    <cellStyle name="Dziesiętny_Invoices2001Slovakia_10_Nha so 10_Dien1" xfId="2130" xr:uid="{B082CD16-10C1-4779-93BE-B1FA2ECFC08F}"/>
    <cellStyle name="Dziesietny_Invoices2001Slovakia_10_Nha so 10_Dien1 10" xfId="2131" xr:uid="{831DA1E7-A453-49A1-B78D-F517ABF4B91A}"/>
    <cellStyle name="Dziesiętny_Invoices2001Slovakia_10_Nha so 10_Dien1 10" xfId="2132" xr:uid="{2E01F771-056C-4E29-912D-280C1D2B31EB}"/>
    <cellStyle name="Dziesietny_Invoices2001Slovakia_10_Nha so 10_Dien1 11" xfId="2133" xr:uid="{6617892C-7285-4F2C-BB81-56475BEB38CA}"/>
    <cellStyle name="Dziesiętny_Invoices2001Slovakia_10_Nha so 10_Dien1 11" xfId="2134" xr:uid="{28250CC8-C2A1-4131-96C1-2E082DEC42FA}"/>
    <cellStyle name="Dziesietny_Invoices2001Slovakia_10_Nha so 10_Dien1 12" xfId="2135" xr:uid="{5AF8DA0A-4876-4562-B35B-D98AA01AF124}"/>
    <cellStyle name="Dziesiętny_Invoices2001Slovakia_10_Nha so 10_Dien1 12" xfId="2136" xr:uid="{DD630E1D-C7F4-414A-A0B4-3502489AB4B1}"/>
    <cellStyle name="Dziesietny_Invoices2001Slovakia_10_Nha so 10_Dien1 13" xfId="2137" xr:uid="{9910FF99-6065-438F-94F4-7AB63DC33FD5}"/>
    <cellStyle name="Dziesiętny_Invoices2001Slovakia_10_Nha so 10_Dien1 13" xfId="2138" xr:uid="{A95F4E50-546F-4811-86B6-297EBB7D613A}"/>
    <cellStyle name="Dziesietny_Invoices2001Slovakia_10_Nha so 10_Dien1 14" xfId="2139" xr:uid="{6290234E-4523-4A86-916E-FA48BE5AA46E}"/>
    <cellStyle name="Dziesiętny_Invoices2001Slovakia_10_Nha so 10_Dien1 14" xfId="2140" xr:uid="{3A8E046C-F717-4BF1-83DA-1324642CF0C9}"/>
    <cellStyle name="Dziesietny_Invoices2001Slovakia_10_Nha so 10_Dien1 15" xfId="2141" xr:uid="{7D8627D0-623B-4F92-BF79-78938532E433}"/>
    <cellStyle name="Dziesiętny_Invoices2001Slovakia_10_Nha so 10_Dien1 15" xfId="2142" xr:uid="{61E880C6-B3C2-4920-B72C-AD5B19487858}"/>
    <cellStyle name="Dziesietny_Invoices2001Slovakia_10_Nha so 10_Dien1 16" xfId="2143" xr:uid="{EB7F51CD-244A-4E3D-876E-CD084BB2A2C2}"/>
    <cellStyle name="Dziesiętny_Invoices2001Slovakia_10_Nha so 10_Dien1 16" xfId="2144" xr:uid="{2885A4FE-241B-4997-8B79-CF6F48C64E56}"/>
    <cellStyle name="Dziesietny_Invoices2001Slovakia_10_Nha so 10_Dien1 17" xfId="2145" xr:uid="{D8EC9E07-16B7-43F3-BD09-905B3A820025}"/>
    <cellStyle name="Dziesiętny_Invoices2001Slovakia_10_Nha so 10_Dien1 17" xfId="2146" xr:uid="{4C4566B7-9D9E-4952-81A2-48F04690B27C}"/>
    <cellStyle name="Dziesietny_Invoices2001Slovakia_10_Nha so 10_Dien1 18" xfId="2147" xr:uid="{311C03CE-6A5B-445D-A7FC-87A86A37DEAD}"/>
    <cellStyle name="Dziesiętny_Invoices2001Slovakia_10_Nha so 10_Dien1 18" xfId="2148" xr:uid="{E30011D7-C5AF-4838-973A-DBBC06E1AFBC}"/>
    <cellStyle name="Dziesietny_Invoices2001Slovakia_10_Nha so 10_Dien1 2" xfId="2149" xr:uid="{27207E67-EB4E-4978-A50A-3963DEC6EDBA}"/>
    <cellStyle name="Dziesiętny_Invoices2001Slovakia_10_Nha so 10_Dien1 2" xfId="2150" xr:uid="{CBAE30ED-6BAF-4BCD-AEA7-22D4113FDBB9}"/>
    <cellStyle name="Dziesietny_Invoices2001Slovakia_10_Nha so 10_Dien1 3" xfId="2151" xr:uid="{CD293A4D-3FD8-4522-B8AB-E212FD70168A}"/>
    <cellStyle name="Dziesiętny_Invoices2001Slovakia_10_Nha so 10_Dien1 3" xfId="2152" xr:uid="{AFAEAF94-15F2-4282-8BA4-CDBD3AC97F97}"/>
    <cellStyle name="Dziesietny_Invoices2001Slovakia_10_Nha so 10_Dien1 4" xfId="2153" xr:uid="{FB29C250-7DCA-4462-BB8C-84F7B7AB5845}"/>
    <cellStyle name="Dziesiętny_Invoices2001Slovakia_10_Nha so 10_Dien1 4" xfId="2154" xr:uid="{4EBCAD3A-00DD-48FA-A385-E718CBE5054C}"/>
    <cellStyle name="Dziesietny_Invoices2001Slovakia_10_Nha so 10_Dien1 5" xfId="2155" xr:uid="{A1943C9D-43CA-4956-9C17-F0C99760EEBA}"/>
    <cellStyle name="Dziesiętny_Invoices2001Slovakia_10_Nha so 10_Dien1 5" xfId="2156" xr:uid="{6B4B5920-C95B-4141-B03E-23879F28700B}"/>
    <cellStyle name="Dziesietny_Invoices2001Slovakia_10_Nha so 10_Dien1 6" xfId="2157" xr:uid="{87AF3697-72D3-4DF2-B00A-4D269C1CF4C8}"/>
    <cellStyle name="Dziesiętny_Invoices2001Slovakia_10_Nha so 10_Dien1 6" xfId="2158" xr:uid="{A529BD4E-8D9A-4734-82B5-4CAA6C2B6F69}"/>
    <cellStyle name="Dziesietny_Invoices2001Slovakia_10_Nha so 10_Dien1 7" xfId="2159" xr:uid="{C848CC6F-7FB4-4750-B9EF-168224BAE70F}"/>
    <cellStyle name="Dziesiętny_Invoices2001Slovakia_10_Nha so 10_Dien1 7" xfId="2160" xr:uid="{CD380EC1-E7CE-415A-80B5-DCEC72352D7F}"/>
    <cellStyle name="Dziesietny_Invoices2001Slovakia_10_Nha so 10_Dien1 8" xfId="2161" xr:uid="{A6CC1D99-6BEB-4E4B-986A-D1EF7C2EF4B6}"/>
    <cellStyle name="Dziesiętny_Invoices2001Slovakia_10_Nha so 10_Dien1 8" xfId="2162" xr:uid="{FAD5CD20-4B5A-4F32-B890-7710C9EB2893}"/>
    <cellStyle name="Dziesietny_Invoices2001Slovakia_10_Nha so 10_Dien1 9" xfId="2163" xr:uid="{1F359ACD-46EF-46A7-B220-817F3DE4DA20}"/>
    <cellStyle name="Dziesiętny_Invoices2001Slovakia_10_Nha so 10_Dien1 9" xfId="2164" xr:uid="{CC86EA9E-C553-4725-8BF4-26628D76C3C0}"/>
    <cellStyle name="Dziesietny_Invoices2001Slovakia_Book1" xfId="2165" xr:uid="{B78069E8-EFCD-4689-BADF-199A470F60DD}"/>
    <cellStyle name="Dziesiętny_Invoices2001Slovakia_Book1" xfId="2166" xr:uid="{F5DEE12B-2167-482A-9DDD-51CBDA36195A}"/>
    <cellStyle name="Dziesietny_Invoices2001Slovakia_Book1 2" xfId="2167" xr:uid="{8CA52ACC-0E1D-473E-9D86-5EFAA3D8BCCF}"/>
    <cellStyle name="Dziesiętny_Invoices2001Slovakia_Book1 2" xfId="2168" xr:uid="{89028165-E1BB-4F8F-96DF-564083C9F41A}"/>
    <cellStyle name="Dziesietny_Invoices2001Slovakia_Book1 3" xfId="2169" xr:uid="{FC4A3AD5-7DC2-4451-B566-8E07FC9B7758}"/>
    <cellStyle name="Dziesiętny_Invoices2001Slovakia_Book1 3" xfId="2170" xr:uid="{373ACE59-0CAA-4B23-AA17-6F56B6DE8053}"/>
    <cellStyle name="Dziesietny_Invoices2001Slovakia_Book1 4" xfId="2171" xr:uid="{EFE11650-D612-4658-838A-922A5AD2C21E}"/>
    <cellStyle name="Dziesiętny_Invoices2001Slovakia_Book1 4" xfId="2172" xr:uid="{9A67CD1E-C06C-451D-8FFB-F43BB6B68837}"/>
    <cellStyle name="Dziesietny_Invoices2001Slovakia_Book1_1" xfId="2173" xr:uid="{C57DE437-2CA1-4286-AF35-F02DF747DEE4}"/>
    <cellStyle name="Dziesiętny_Invoices2001Slovakia_Book1_1" xfId="2174" xr:uid="{D3670E4D-BA12-4663-8E18-8F87C2AB6459}"/>
    <cellStyle name="Dziesietny_Invoices2001Slovakia_Book1_1 10" xfId="2175" xr:uid="{43FE5052-28BD-4818-B63A-6A4B36735561}"/>
    <cellStyle name="Dziesiętny_Invoices2001Slovakia_Book1_1 10" xfId="2176" xr:uid="{217C53F3-D9FB-4148-9E90-88267E7B6DAD}"/>
    <cellStyle name="Dziesietny_Invoices2001Slovakia_Book1_1 11" xfId="2177" xr:uid="{A6CAD796-8A18-481C-9456-59C2B54EEE9C}"/>
    <cellStyle name="Dziesiętny_Invoices2001Slovakia_Book1_1 11" xfId="2178" xr:uid="{00116A4C-3D39-4B97-A298-59E8BD117827}"/>
    <cellStyle name="Dziesietny_Invoices2001Slovakia_Book1_1 12" xfId="2179" xr:uid="{419E3829-5C51-461E-B826-126F5B1D858B}"/>
    <cellStyle name="Dziesiętny_Invoices2001Slovakia_Book1_1 12" xfId="2180" xr:uid="{BF25684D-8692-4428-B5F7-B3859771BBE9}"/>
    <cellStyle name="Dziesietny_Invoices2001Slovakia_Book1_1 13" xfId="2181" xr:uid="{0BA44CDD-E389-495B-845C-DE6D977F3B5E}"/>
    <cellStyle name="Dziesiętny_Invoices2001Slovakia_Book1_1 13" xfId="2182" xr:uid="{6B72CE47-554B-42EB-97AD-1FDD0FAF3EB7}"/>
    <cellStyle name="Dziesietny_Invoices2001Slovakia_Book1_1 14" xfId="2183" xr:uid="{B0F759AD-6ACC-4952-842A-3F510C95F1EE}"/>
    <cellStyle name="Dziesiętny_Invoices2001Slovakia_Book1_1 14" xfId="2184" xr:uid="{79F7FFD0-930A-4FDF-B027-134C4EFBD81E}"/>
    <cellStyle name="Dziesietny_Invoices2001Slovakia_Book1_1 15" xfId="2185" xr:uid="{C31044F5-E3B3-4C37-864D-7D4400441F97}"/>
    <cellStyle name="Dziesiętny_Invoices2001Slovakia_Book1_1 15" xfId="2186" xr:uid="{EF2F1A15-DF1A-4B3F-B25B-F3947416C8DB}"/>
    <cellStyle name="Dziesietny_Invoices2001Slovakia_Book1_1 16" xfId="2187" xr:uid="{34163682-1333-486C-A2AB-1A3E49A7B0B2}"/>
    <cellStyle name="Dziesiętny_Invoices2001Slovakia_Book1_1 16" xfId="2188" xr:uid="{45628EC4-C5ED-4415-8BCE-6A17FD2A4FFB}"/>
    <cellStyle name="Dziesietny_Invoices2001Slovakia_Book1_1 17" xfId="2189" xr:uid="{D654485F-B4FA-409B-B1F4-15EA0D328BDC}"/>
    <cellStyle name="Dziesiętny_Invoices2001Slovakia_Book1_1 17" xfId="2190" xr:uid="{68A0F445-8E76-40CF-9D4D-CF29A1C297AD}"/>
    <cellStyle name="Dziesietny_Invoices2001Slovakia_Book1_1 18" xfId="2191" xr:uid="{E33CA638-4292-425A-BCCC-C72DC972065E}"/>
    <cellStyle name="Dziesiętny_Invoices2001Slovakia_Book1_1 18" xfId="2192" xr:uid="{B915D07F-17DD-4F27-B57D-8C808399F92C}"/>
    <cellStyle name="Dziesietny_Invoices2001Slovakia_Book1_1 2" xfId="2193" xr:uid="{1D62FE7C-CA93-4E18-9775-E0F4D5D0CAB7}"/>
    <cellStyle name="Dziesiętny_Invoices2001Slovakia_Book1_1 2" xfId="2194" xr:uid="{C099BEAD-30C7-4DC8-B8AB-28796B76477B}"/>
    <cellStyle name="Dziesietny_Invoices2001Slovakia_Book1_1 3" xfId="2195" xr:uid="{9C41E290-E52B-4CA2-8409-F349A592F57D}"/>
    <cellStyle name="Dziesiętny_Invoices2001Slovakia_Book1_1 3" xfId="2196" xr:uid="{115CFD16-C634-4077-8FCF-9A942D321669}"/>
    <cellStyle name="Dziesietny_Invoices2001Slovakia_Book1_1 4" xfId="2197" xr:uid="{16B62FEE-2B0D-479E-811A-E232C57DC0A2}"/>
    <cellStyle name="Dziesiętny_Invoices2001Slovakia_Book1_1 4" xfId="2198" xr:uid="{DB8FCD25-DC54-4DCE-8CA5-45E2847E726F}"/>
    <cellStyle name="Dziesietny_Invoices2001Slovakia_Book1_1 5" xfId="2199" xr:uid="{3112616B-A593-48FF-8180-B2DBCE3EFBC7}"/>
    <cellStyle name="Dziesiętny_Invoices2001Slovakia_Book1_1 5" xfId="2200" xr:uid="{50E92BE4-4CDD-4D69-A5A4-21F50F7FE04A}"/>
    <cellStyle name="Dziesietny_Invoices2001Slovakia_Book1_1 6" xfId="2201" xr:uid="{102663B3-D4F1-4938-B328-1921ED410A47}"/>
    <cellStyle name="Dziesiętny_Invoices2001Slovakia_Book1_1 6" xfId="2202" xr:uid="{256E57A0-233C-48DB-B3BB-532DC6FC4F16}"/>
    <cellStyle name="Dziesietny_Invoices2001Slovakia_Book1_1 7" xfId="2203" xr:uid="{3B94BA28-31F8-4413-AA30-DAA6EEBC7EA2}"/>
    <cellStyle name="Dziesiętny_Invoices2001Slovakia_Book1_1 7" xfId="2204" xr:uid="{76217FDE-51CA-425F-A701-B045096154AE}"/>
    <cellStyle name="Dziesietny_Invoices2001Slovakia_Book1_1 8" xfId="2205" xr:uid="{004606FB-65B8-4E90-84F1-4B76A9396F35}"/>
    <cellStyle name="Dziesiętny_Invoices2001Slovakia_Book1_1 8" xfId="2206" xr:uid="{7C2C2038-CC1A-4A5F-9D91-B7F3537BA2EF}"/>
    <cellStyle name="Dziesietny_Invoices2001Slovakia_Book1_1 9" xfId="2207" xr:uid="{F306A85C-E083-46F9-BD66-391C0A58AB99}"/>
    <cellStyle name="Dziesiętny_Invoices2001Slovakia_Book1_1 9" xfId="2208" xr:uid="{F2C38CA6-FC65-4CEE-BB82-46D3F90ECE0C}"/>
    <cellStyle name="Dziesietny_Invoices2001Slovakia_Book1_1_Book1" xfId="2209" xr:uid="{4A4412E1-C714-4B24-8500-82626F8DB52B}"/>
    <cellStyle name="Dziesiętny_Invoices2001Slovakia_Book1_1_Book1" xfId="2210" xr:uid="{522D2EDB-FE50-49A6-A79F-670C1AB07B20}"/>
    <cellStyle name="Dziesietny_Invoices2001Slovakia_Book1_1_Book1 10" xfId="2211" xr:uid="{49E14E08-4A7E-47F0-A132-2E0DE8D7169D}"/>
    <cellStyle name="Dziesiętny_Invoices2001Slovakia_Book1_1_Book1 10" xfId="2212" xr:uid="{C9881D62-E036-4271-9781-A6835C78FB6E}"/>
    <cellStyle name="Dziesietny_Invoices2001Slovakia_Book1_1_Book1 11" xfId="2213" xr:uid="{9D0E2127-4782-413C-B8D5-20A01603BB17}"/>
    <cellStyle name="Dziesiętny_Invoices2001Slovakia_Book1_1_Book1 11" xfId="2214" xr:uid="{1DFC47C7-BAE2-49F2-A061-8BEEC3D154D3}"/>
    <cellStyle name="Dziesietny_Invoices2001Slovakia_Book1_1_Book1 12" xfId="2215" xr:uid="{35AFEE9D-23B2-4396-A23A-35F273E38FC6}"/>
    <cellStyle name="Dziesiętny_Invoices2001Slovakia_Book1_1_Book1 12" xfId="2216" xr:uid="{1C44EEC3-C229-49C7-9AEC-4C1EAB3931F3}"/>
    <cellStyle name="Dziesietny_Invoices2001Slovakia_Book1_1_Book1 13" xfId="2217" xr:uid="{DA09E7DE-3702-414B-A89E-8E29640A86EA}"/>
    <cellStyle name="Dziesiętny_Invoices2001Slovakia_Book1_1_Book1 13" xfId="2218" xr:uid="{46DA2309-6408-41FF-82E3-9B1447039FD6}"/>
    <cellStyle name="Dziesietny_Invoices2001Slovakia_Book1_1_Book1 14" xfId="2219" xr:uid="{B9D6D842-4743-4815-B3B4-976BED301EE0}"/>
    <cellStyle name="Dziesiętny_Invoices2001Slovakia_Book1_1_Book1 14" xfId="2220" xr:uid="{99406D54-6D15-4CF2-8CAF-04CD6ADE3AD4}"/>
    <cellStyle name="Dziesietny_Invoices2001Slovakia_Book1_1_Book1 15" xfId="2221" xr:uid="{73C98666-9D8C-42F5-9BC8-A4EDF0DE5238}"/>
    <cellStyle name="Dziesiętny_Invoices2001Slovakia_Book1_1_Book1 15" xfId="2222" xr:uid="{93376993-EDE9-457E-B0E3-35AA2DC6F802}"/>
    <cellStyle name="Dziesietny_Invoices2001Slovakia_Book1_1_Book1 16" xfId="2223" xr:uid="{2744C332-93E9-44BB-A731-3896064EACCC}"/>
    <cellStyle name="Dziesiętny_Invoices2001Slovakia_Book1_1_Book1 16" xfId="2224" xr:uid="{C7439703-9866-4795-9CE7-D7361936FFFA}"/>
    <cellStyle name="Dziesietny_Invoices2001Slovakia_Book1_1_Book1 17" xfId="2225" xr:uid="{7463D7DB-EAB2-44D5-9C3B-9B2477AC7104}"/>
    <cellStyle name="Dziesiętny_Invoices2001Slovakia_Book1_1_Book1 17" xfId="2226" xr:uid="{146B6767-6062-4FE8-A4C4-E838E2BBBE5C}"/>
    <cellStyle name="Dziesietny_Invoices2001Slovakia_Book1_1_Book1 18" xfId="2227" xr:uid="{182C7BE5-4862-4D42-8409-C07C6CECC1C8}"/>
    <cellStyle name="Dziesiętny_Invoices2001Slovakia_Book1_1_Book1 18" xfId="2228" xr:uid="{A80E1B1E-14BD-44DE-AE1E-A3B01B21E3E7}"/>
    <cellStyle name="Dziesietny_Invoices2001Slovakia_Book1_1_Book1 2" xfId="2229" xr:uid="{633DA9CD-4A86-43F5-B7D2-D90A3C0A606B}"/>
    <cellStyle name="Dziesiętny_Invoices2001Slovakia_Book1_1_Book1 2" xfId="2230" xr:uid="{B32B29D1-80BD-43ED-88AF-D99A070630A8}"/>
    <cellStyle name="Dziesietny_Invoices2001Slovakia_Book1_1_Book1 3" xfId="2231" xr:uid="{7BB1D51A-8B25-4664-845D-42EBF36B5E33}"/>
    <cellStyle name="Dziesiętny_Invoices2001Slovakia_Book1_1_Book1 3" xfId="2232" xr:uid="{7BF2E72A-28C7-4E77-AD29-802A1C7FD912}"/>
    <cellStyle name="Dziesietny_Invoices2001Slovakia_Book1_1_Book1 4" xfId="2233" xr:uid="{A9A5B6F0-C383-4E0E-AAAC-6F7C68034F0E}"/>
    <cellStyle name="Dziesiętny_Invoices2001Slovakia_Book1_1_Book1 4" xfId="2234" xr:uid="{EBF77929-A860-4877-B2B6-4CE90347E1D9}"/>
    <cellStyle name="Dziesietny_Invoices2001Slovakia_Book1_1_Book1 5" xfId="2235" xr:uid="{B9970F06-8401-4E1D-8845-BAD19500F918}"/>
    <cellStyle name="Dziesiętny_Invoices2001Slovakia_Book1_1_Book1 5" xfId="2236" xr:uid="{4BC1F5BB-F80E-4DC8-90E6-2484730194F5}"/>
    <cellStyle name="Dziesietny_Invoices2001Slovakia_Book1_1_Book1 6" xfId="2237" xr:uid="{1E51F025-25C5-44CE-9223-EA893A97FD74}"/>
    <cellStyle name="Dziesiętny_Invoices2001Slovakia_Book1_1_Book1 6" xfId="2238" xr:uid="{FE4A9BF3-33BC-49AD-92B8-C13027210CD2}"/>
    <cellStyle name="Dziesietny_Invoices2001Slovakia_Book1_1_Book1 7" xfId="2239" xr:uid="{EAE4DEBB-F9FA-43AA-AF84-E143A0C77315}"/>
    <cellStyle name="Dziesiętny_Invoices2001Slovakia_Book1_1_Book1 7" xfId="2240" xr:uid="{DFF61B23-3102-4BB4-91F6-BA9A67B580D6}"/>
    <cellStyle name="Dziesietny_Invoices2001Slovakia_Book1_1_Book1 8" xfId="2241" xr:uid="{B99CD27E-6908-4D56-B1B3-CBEA6E19E630}"/>
    <cellStyle name="Dziesiętny_Invoices2001Slovakia_Book1_1_Book1 8" xfId="2242" xr:uid="{5B9B9F74-C533-4665-B24C-F75C8EAEC5D3}"/>
    <cellStyle name="Dziesietny_Invoices2001Slovakia_Book1_1_Book1 9" xfId="2243" xr:uid="{29025B18-7BCA-4EC6-8A0A-31EAB541827C}"/>
    <cellStyle name="Dziesiętny_Invoices2001Slovakia_Book1_1_Book1 9" xfId="2244" xr:uid="{65FABFCF-8F36-49CE-B3AC-B72153C1B497}"/>
    <cellStyle name="Dziesietny_Invoices2001Slovakia_Book1_2" xfId="2245" xr:uid="{623714F3-7B49-4C7A-8D1A-2B4B2E07A49C}"/>
    <cellStyle name="Dziesiętny_Invoices2001Slovakia_Book1_2" xfId="2246" xr:uid="{A0F30129-9B5F-4343-8CAF-51108B8B9DE0}"/>
    <cellStyle name="Dziesietny_Invoices2001Slovakia_Book1_Nhu cau von ung truoc 2011 Tha h Hoa + Nge An gui TW" xfId="2247" xr:uid="{C1F4FDB3-CB0A-4A99-87F7-0BCC9283E83E}"/>
    <cellStyle name="Dziesiętny_Invoices2001Slovakia_Book1_Nhu cau von ung truoc 2011 Tha h Hoa + Nge An gui TW" xfId="2248" xr:uid="{6423CF2B-495D-46E9-8DC6-50D3E98F44CC}"/>
    <cellStyle name="Dziesietny_Invoices2001Slovakia_Book1_Nhu cau von ung truoc 2011 Tha h Hoa + Nge An gui TW 10" xfId="2249" xr:uid="{8A549AB7-E19F-40D8-9962-6AFE83A4462A}"/>
    <cellStyle name="Dziesiętny_Invoices2001Slovakia_Book1_Nhu cau von ung truoc 2011 Tha h Hoa + Nge An gui TW 10" xfId="2250" xr:uid="{D1F1C996-6130-4E74-BA2A-6FE032DD46EC}"/>
    <cellStyle name="Dziesietny_Invoices2001Slovakia_Book1_Nhu cau von ung truoc 2011 Tha h Hoa + Nge An gui TW 11" xfId="2251" xr:uid="{1C7EBC57-C45A-4D5A-9F3E-52BB84816A84}"/>
    <cellStyle name="Dziesiętny_Invoices2001Slovakia_Book1_Nhu cau von ung truoc 2011 Tha h Hoa + Nge An gui TW 11" xfId="2252" xr:uid="{3C17AD5F-C957-4666-8F0E-F2E2E310CB6E}"/>
    <cellStyle name="Dziesietny_Invoices2001Slovakia_Book1_Nhu cau von ung truoc 2011 Tha h Hoa + Nge An gui TW 12" xfId="2253" xr:uid="{697D32B6-FA95-4B13-A86E-30A30AFF2468}"/>
    <cellStyle name="Dziesiętny_Invoices2001Slovakia_Book1_Nhu cau von ung truoc 2011 Tha h Hoa + Nge An gui TW 12" xfId="2254" xr:uid="{4C21A786-5294-4893-A48C-EA319C7C69FA}"/>
    <cellStyle name="Dziesietny_Invoices2001Slovakia_Book1_Nhu cau von ung truoc 2011 Tha h Hoa + Nge An gui TW 13" xfId="2255" xr:uid="{E082B378-1831-4AF9-B456-390867D7327B}"/>
    <cellStyle name="Dziesiętny_Invoices2001Slovakia_Book1_Nhu cau von ung truoc 2011 Tha h Hoa + Nge An gui TW 13" xfId="2256" xr:uid="{79F0550B-3C7E-4571-B496-D825121051CA}"/>
    <cellStyle name="Dziesietny_Invoices2001Slovakia_Book1_Nhu cau von ung truoc 2011 Tha h Hoa + Nge An gui TW 14" xfId="2257" xr:uid="{67E8775B-C02E-4AD1-87F2-B4E7EBE488D7}"/>
    <cellStyle name="Dziesiętny_Invoices2001Slovakia_Book1_Nhu cau von ung truoc 2011 Tha h Hoa + Nge An gui TW 14" xfId="2258" xr:uid="{A93ECDF3-71B0-4AD0-ACBE-B58CE91F4CCA}"/>
    <cellStyle name="Dziesietny_Invoices2001Slovakia_Book1_Nhu cau von ung truoc 2011 Tha h Hoa + Nge An gui TW 15" xfId="2259" xr:uid="{66590003-A286-47A1-85CB-35344F09C38F}"/>
    <cellStyle name="Dziesiętny_Invoices2001Slovakia_Book1_Nhu cau von ung truoc 2011 Tha h Hoa + Nge An gui TW 15" xfId="2260" xr:uid="{0D9E9900-E81A-4C70-9339-38C1912C754B}"/>
    <cellStyle name="Dziesietny_Invoices2001Slovakia_Book1_Nhu cau von ung truoc 2011 Tha h Hoa + Nge An gui TW 16" xfId="2261" xr:uid="{79C620CC-153D-4CF8-86B6-64F85FA05E89}"/>
    <cellStyle name="Dziesiętny_Invoices2001Slovakia_Book1_Nhu cau von ung truoc 2011 Tha h Hoa + Nge An gui TW 16" xfId="2262" xr:uid="{48C6DC25-6D6B-42D6-B814-E9291722FD3E}"/>
    <cellStyle name="Dziesietny_Invoices2001Slovakia_Book1_Nhu cau von ung truoc 2011 Tha h Hoa + Nge An gui TW 17" xfId="2263" xr:uid="{6A250AE6-72FA-4395-8DEF-0B3BDBCC9140}"/>
    <cellStyle name="Dziesiętny_Invoices2001Slovakia_Book1_Nhu cau von ung truoc 2011 Tha h Hoa + Nge An gui TW 17" xfId="2264" xr:uid="{5EAD1093-8AEE-421C-9F0C-B698AE44EE7D}"/>
    <cellStyle name="Dziesietny_Invoices2001Slovakia_Book1_Nhu cau von ung truoc 2011 Tha h Hoa + Nge An gui TW 18" xfId="2265" xr:uid="{7B134430-3757-4704-946D-062FDCC3EF3F}"/>
    <cellStyle name="Dziesiętny_Invoices2001Slovakia_Book1_Nhu cau von ung truoc 2011 Tha h Hoa + Nge An gui TW 18" xfId="2266" xr:uid="{9B0C8E42-411A-40E2-AFE2-E03896A14F7D}"/>
    <cellStyle name="Dziesietny_Invoices2001Slovakia_Book1_Nhu cau von ung truoc 2011 Tha h Hoa + Nge An gui TW 19" xfId="2267" xr:uid="{5A0E64DC-91B6-4146-ADCD-374705115411}"/>
    <cellStyle name="Dziesiętny_Invoices2001Slovakia_Book1_Nhu cau von ung truoc 2011 Tha h Hoa + Nge An gui TW 19" xfId="2268" xr:uid="{90192784-5970-480C-8BCB-20C4B063C186}"/>
    <cellStyle name="Dziesietny_Invoices2001Slovakia_Book1_Nhu cau von ung truoc 2011 Tha h Hoa + Nge An gui TW 2" xfId="2269" xr:uid="{E40A8A10-9014-435D-B6FE-6D75DEAC6FDB}"/>
    <cellStyle name="Dziesiętny_Invoices2001Slovakia_Book1_Nhu cau von ung truoc 2011 Tha h Hoa + Nge An gui TW 2" xfId="2270" xr:uid="{F1F22F1E-00B5-49BF-989D-F7DA9FAE297F}"/>
    <cellStyle name="Dziesietny_Invoices2001Slovakia_Book1_Nhu cau von ung truoc 2011 Tha h Hoa + Nge An gui TW 20" xfId="2271" xr:uid="{B41A6C19-4B8B-4385-A0C8-91EEB8BA39CE}"/>
    <cellStyle name="Dziesiętny_Invoices2001Slovakia_Book1_Nhu cau von ung truoc 2011 Tha h Hoa + Nge An gui TW 20" xfId="2272" xr:uid="{CCBB406D-53E0-43FA-9A45-3942D8736F56}"/>
    <cellStyle name="Dziesietny_Invoices2001Slovakia_Book1_Nhu cau von ung truoc 2011 Tha h Hoa + Nge An gui TW 21" xfId="2273" xr:uid="{F52B75FE-DB14-4F83-A9C2-9E3E4273D10F}"/>
    <cellStyle name="Dziesiętny_Invoices2001Slovakia_Book1_Nhu cau von ung truoc 2011 Tha h Hoa + Nge An gui TW 21" xfId="2274" xr:uid="{52FB865F-865B-41DA-B3AE-5D135B6E12F6}"/>
    <cellStyle name="Dziesietny_Invoices2001Slovakia_Book1_Nhu cau von ung truoc 2011 Tha h Hoa + Nge An gui TW 3" xfId="2275" xr:uid="{B09F3795-5D85-426E-BDBF-643618336BCF}"/>
    <cellStyle name="Dziesiętny_Invoices2001Slovakia_Book1_Nhu cau von ung truoc 2011 Tha h Hoa + Nge An gui TW 3" xfId="2276" xr:uid="{F8D4A113-BEE3-4056-9806-D51A114EF530}"/>
    <cellStyle name="Dziesietny_Invoices2001Slovakia_Book1_Nhu cau von ung truoc 2011 Tha h Hoa + Nge An gui TW 4" xfId="2277" xr:uid="{A92E060C-2309-47FC-BEBA-2CECD8850B71}"/>
    <cellStyle name="Dziesiętny_Invoices2001Slovakia_Book1_Nhu cau von ung truoc 2011 Tha h Hoa + Nge An gui TW 4" xfId="2278" xr:uid="{EE6689D5-3AFA-4CFB-A413-758C36127DC0}"/>
    <cellStyle name="Dziesietny_Invoices2001Slovakia_Book1_Nhu cau von ung truoc 2011 Tha h Hoa + Nge An gui TW 5" xfId="2279" xr:uid="{7901D373-05D9-48A4-9963-B291011481F9}"/>
    <cellStyle name="Dziesiętny_Invoices2001Slovakia_Book1_Nhu cau von ung truoc 2011 Tha h Hoa + Nge An gui TW 5" xfId="2280" xr:uid="{9C1ADB21-DC5F-4DA3-B9DF-6B489E81529B}"/>
    <cellStyle name="Dziesietny_Invoices2001Slovakia_Book1_Nhu cau von ung truoc 2011 Tha h Hoa + Nge An gui TW 6" xfId="2281" xr:uid="{E37A2E88-6919-4735-9B36-BC9C584A6B8C}"/>
    <cellStyle name="Dziesiętny_Invoices2001Slovakia_Book1_Nhu cau von ung truoc 2011 Tha h Hoa + Nge An gui TW 6" xfId="2282" xr:uid="{9C554FAB-408C-4ABB-8BDB-85DAC8D56F68}"/>
    <cellStyle name="Dziesietny_Invoices2001Slovakia_Book1_Nhu cau von ung truoc 2011 Tha h Hoa + Nge An gui TW 7" xfId="2283" xr:uid="{46545B2A-832D-45DF-9178-BAC122E9A25B}"/>
    <cellStyle name="Dziesiętny_Invoices2001Slovakia_Book1_Nhu cau von ung truoc 2011 Tha h Hoa + Nge An gui TW 7" xfId="2284" xr:uid="{13CD59FD-409F-4ECD-93B4-F759ADF4D81D}"/>
    <cellStyle name="Dziesietny_Invoices2001Slovakia_Book1_Nhu cau von ung truoc 2011 Tha h Hoa + Nge An gui TW 8" xfId="2285" xr:uid="{09C6A83B-E821-4DAD-BECF-FC77604DB880}"/>
    <cellStyle name="Dziesiętny_Invoices2001Slovakia_Book1_Nhu cau von ung truoc 2011 Tha h Hoa + Nge An gui TW 8" xfId="2286" xr:uid="{611E85F6-0C42-4F60-BA46-D6834E4E8C10}"/>
    <cellStyle name="Dziesietny_Invoices2001Slovakia_Book1_Nhu cau von ung truoc 2011 Tha h Hoa + Nge An gui TW 9" xfId="2287" xr:uid="{3B76CF7C-C50C-424D-AB6C-2D337C01579C}"/>
    <cellStyle name="Dziesiętny_Invoices2001Slovakia_Book1_Nhu cau von ung truoc 2011 Tha h Hoa + Nge An gui TW 9" xfId="2288" xr:uid="{3EC6D7AF-EE1F-4B9C-A843-C213C0D5EB62}"/>
    <cellStyle name="Dziesietny_Invoices2001Slovakia_Book1_Tong hop Cac tuyen(9-1-06)" xfId="2289" xr:uid="{CD3AF5BD-4DD0-4291-A5F5-20DCA2AB4227}"/>
    <cellStyle name="Dziesiętny_Invoices2001Slovakia_Book1_Tong hop Cac tuyen(9-1-06)" xfId="2290" xr:uid="{D01EA974-0D07-4D14-8637-9A8CCF4AE1BD}"/>
    <cellStyle name="Dziesietny_Invoices2001Slovakia_Book1_Tong hop Cac tuyen(9-1-06) 10" xfId="2291" xr:uid="{92068EE6-2ABA-4A8C-BABF-76407CCE3E50}"/>
    <cellStyle name="Dziesiętny_Invoices2001Slovakia_Book1_Tong hop Cac tuyen(9-1-06) 10" xfId="2292" xr:uid="{021F3A93-D968-40C3-802C-B8009227A61D}"/>
    <cellStyle name="Dziesietny_Invoices2001Slovakia_Book1_Tong hop Cac tuyen(9-1-06) 11" xfId="2293" xr:uid="{DDCE715C-DB05-43F5-AEE2-51B09FE90985}"/>
    <cellStyle name="Dziesiętny_Invoices2001Slovakia_Book1_Tong hop Cac tuyen(9-1-06) 11" xfId="2294" xr:uid="{293A027F-83E3-4DF6-A98D-D18D8CF99F00}"/>
    <cellStyle name="Dziesietny_Invoices2001Slovakia_Book1_Tong hop Cac tuyen(9-1-06) 12" xfId="2295" xr:uid="{EE177C1E-D4B8-4097-B180-905E64A35886}"/>
    <cellStyle name="Dziesiętny_Invoices2001Slovakia_Book1_Tong hop Cac tuyen(9-1-06) 12" xfId="2296" xr:uid="{36E0E0AE-BB14-45D3-83F2-5971E7A291BD}"/>
    <cellStyle name="Dziesietny_Invoices2001Slovakia_Book1_Tong hop Cac tuyen(9-1-06) 13" xfId="2297" xr:uid="{80AC718F-E56A-40DA-B456-1A864021198C}"/>
    <cellStyle name="Dziesiętny_Invoices2001Slovakia_Book1_Tong hop Cac tuyen(9-1-06) 13" xfId="2298" xr:uid="{917D34E5-A30D-44BD-98A1-4E17E11436EB}"/>
    <cellStyle name="Dziesietny_Invoices2001Slovakia_Book1_Tong hop Cac tuyen(9-1-06) 14" xfId="2299" xr:uid="{03E7E6E7-BD97-43F7-96B3-449D153A7136}"/>
    <cellStyle name="Dziesiętny_Invoices2001Slovakia_Book1_Tong hop Cac tuyen(9-1-06) 14" xfId="2300" xr:uid="{66F91A02-478E-40D9-A24C-D6F634F0CD77}"/>
    <cellStyle name="Dziesietny_Invoices2001Slovakia_Book1_Tong hop Cac tuyen(9-1-06) 15" xfId="2301" xr:uid="{11B7E199-2D71-4E6F-B152-847718E439DF}"/>
    <cellStyle name="Dziesiętny_Invoices2001Slovakia_Book1_Tong hop Cac tuyen(9-1-06) 15" xfId="2302" xr:uid="{8F472FA7-C47D-4955-9270-944EE507D443}"/>
    <cellStyle name="Dziesietny_Invoices2001Slovakia_Book1_Tong hop Cac tuyen(9-1-06) 16" xfId="2303" xr:uid="{E1475582-21F0-41A5-A7A5-FDB991EE47E5}"/>
    <cellStyle name="Dziesiętny_Invoices2001Slovakia_Book1_Tong hop Cac tuyen(9-1-06) 16" xfId="2304" xr:uid="{713EA20D-014B-46DF-9775-26ABE757977B}"/>
    <cellStyle name="Dziesietny_Invoices2001Slovakia_Book1_Tong hop Cac tuyen(9-1-06) 17" xfId="2305" xr:uid="{7A986912-C078-4892-8506-9E799D124327}"/>
    <cellStyle name="Dziesiętny_Invoices2001Slovakia_Book1_Tong hop Cac tuyen(9-1-06) 17" xfId="2306" xr:uid="{C2705E39-245E-4164-B6A9-66EEE4B1A2EF}"/>
    <cellStyle name="Dziesietny_Invoices2001Slovakia_Book1_Tong hop Cac tuyen(9-1-06) 18" xfId="2307" xr:uid="{936E37B0-23B5-4790-92DB-C61C2A0C2778}"/>
    <cellStyle name="Dziesiętny_Invoices2001Slovakia_Book1_Tong hop Cac tuyen(9-1-06) 18" xfId="2308" xr:uid="{8C977064-E26A-4E98-9812-4F8D3BC502C1}"/>
    <cellStyle name="Dziesietny_Invoices2001Slovakia_Book1_Tong hop Cac tuyen(9-1-06) 19" xfId="2309" xr:uid="{70E31FB8-502E-48D3-B733-D5D0E6B7F61D}"/>
    <cellStyle name="Dziesiętny_Invoices2001Slovakia_Book1_Tong hop Cac tuyen(9-1-06) 19" xfId="2310" xr:uid="{A15ECC7B-E925-4BFE-9FE5-08EA11081129}"/>
    <cellStyle name="Dziesietny_Invoices2001Slovakia_Book1_Tong hop Cac tuyen(9-1-06) 2" xfId="2311" xr:uid="{44B5C9C0-718A-4C36-A5FA-6CC600B66EC4}"/>
    <cellStyle name="Dziesiętny_Invoices2001Slovakia_Book1_Tong hop Cac tuyen(9-1-06) 2" xfId="2312" xr:uid="{3DCBB66D-33CE-446A-BD05-33BAC1684F70}"/>
    <cellStyle name="Dziesietny_Invoices2001Slovakia_Book1_Tong hop Cac tuyen(9-1-06) 20" xfId="2313" xr:uid="{A3F1163D-BD5E-44FE-B6A3-37852C7209DF}"/>
    <cellStyle name="Dziesiętny_Invoices2001Slovakia_Book1_Tong hop Cac tuyen(9-1-06) 20" xfId="2314" xr:uid="{C2C857F9-93A7-40F1-BC92-392B28BE7F43}"/>
    <cellStyle name="Dziesietny_Invoices2001Slovakia_Book1_Tong hop Cac tuyen(9-1-06) 21" xfId="2315" xr:uid="{D62D04F6-EB9A-438A-A9AC-AA91A2877207}"/>
    <cellStyle name="Dziesiętny_Invoices2001Slovakia_Book1_Tong hop Cac tuyen(9-1-06) 21" xfId="2316" xr:uid="{E22E530C-9261-4A73-8574-ADDD29CB2D98}"/>
    <cellStyle name="Dziesietny_Invoices2001Slovakia_Book1_Tong hop Cac tuyen(9-1-06) 3" xfId="2317" xr:uid="{AAD0DF9D-C75E-4305-BFA0-55360AC467BF}"/>
    <cellStyle name="Dziesiętny_Invoices2001Slovakia_Book1_Tong hop Cac tuyen(9-1-06) 3" xfId="2318" xr:uid="{E98AD5B2-BA79-46FC-A612-83D3FF3F1ADA}"/>
    <cellStyle name="Dziesietny_Invoices2001Slovakia_Book1_Tong hop Cac tuyen(9-1-06) 4" xfId="2319" xr:uid="{53A5EDFD-3D33-475A-8143-A5E82D3D2E46}"/>
    <cellStyle name="Dziesiętny_Invoices2001Slovakia_Book1_Tong hop Cac tuyen(9-1-06) 4" xfId="2320" xr:uid="{CD651CD4-FFD5-4F70-AE0D-1ED75C640314}"/>
    <cellStyle name="Dziesietny_Invoices2001Slovakia_Book1_Tong hop Cac tuyen(9-1-06) 5" xfId="2321" xr:uid="{34A52001-ED36-4E52-8EE7-B171FF17770F}"/>
    <cellStyle name="Dziesiętny_Invoices2001Slovakia_Book1_Tong hop Cac tuyen(9-1-06) 5" xfId="2322" xr:uid="{E4CDC472-42C2-495D-A87A-7B4C42501F99}"/>
    <cellStyle name="Dziesietny_Invoices2001Slovakia_Book1_Tong hop Cac tuyen(9-1-06) 6" xfId="2323" xr:uid="{FEA465F8-098C-4A5D-BA68-E305DAA3B419}"/>
    <cellStyle name="Dziesiętny_Invoices2001Slovakia_Book1_Tong hop Cac tuyen(9-1-06) 6" xfId="2324" xr:uid="{C36DE786-A34B-4BE7-AD9D-B9E3A494A07A}"/>
    <cellStyle name="Dziesietny_Invoices2001Slovakia_Book1_Tong hop Cac tuyen(9-1-06) 7" xfId="2325" xr:uid="{02FF9210-16F9-451A-A631-8E11050E2C9A}"/>
    <cellStyle name="Dziesiętny_Invoices2001Slovakia_Book1_Tong hop Cac tuyen(9-1-06) 7" xfId="2326" xr:uid="{2CC7EEF2-6AFF-4B27-A68C-7A423C99708E}"/>
    <cellStyle name="Dziesietny_Invoices2001Slovakia_Book1_Tong hop Cac tuyen(9-1-06) 8" xfId="2327" xr:uid="{E82614BF-AB85-42E4-B142-B58AF164EA6C}"/>
    <cellStyle name="Dziesiętny_Invoices2001Slovakia_Book1_Tong hop Cac tuyen(9-1-06) 8" xfId="2328" xr:uid="{458E3415-61A3-4743-AD23-9F458678198B}"/>
    <cellStyle name="Dziesietny_Invoices2001Slovakia_Book1_Tong hop Cac tuyen(9-1-06) 9" xfId="2329" xr:uid="{D5ADF699-7892-4B6C-8C09-6B408AE78108}"/>
    <cellStyle name="Dziesiętny_Invoices2001Slovakia_Book1_Tong hop Cac tuyen(9-1-06) 9" xfId="2330" xr:uid="{86EBC077-12ED-4D93-B67F-A5D8DB86741D}"/>
    <cellStyle name="Dziesietny_Invoices2001Slovakia_Book1_ung truoc 2011 NSTW Thanh Hoa + Nge An gui Thu 12-5" xfId="2331" xr:uid="{73E64270-2B92-491B-9C8C-92869431CFB4}"/>
    <cellStyle name="Dziesiętny_Invoices2001Slovakia_Book1_ung truoc 2011 NSTW Thanh Hoa + Nge An gui Thu 12-5" xfId="2332" xr:uid="{2244FFF6-E92C-49B6-B13C-3F70DC5B5AAF}"/>
    <cellStyle name="Dziesietny_Invoices2001Slovakia_Book1_ung truoc 2011 NSTW Thanh Hoa + Nge An gui Thu 12-5 10" xfId="2333" xr:uid="{7A3223E3-C6C9-4A73-B3A4-4DDAF7A1FC97}"/>
    <cellStyle name="Dziesiętny_Invoices2001Slovakia_Book1_ung truoc 2011 NSTW Thanh Hoa + Nge An gui Thu 12-5 10" xfId="2334" xr:uid="{3C27AEB1-0A33-4418-84FF-6AD50D904871}"/>
    <cellStyle name="Dziesietny_Invoices2001Slovakia_Book1_ung truoc 2011 NSTW Thanh Hoa + Nge An gui Thu 12-5 11" xfId="2335" xr:uid="{5D27C6E4-4CCE-4A32-8F78-0702AE6BB0F6}"/>
    <cellStyle name="Dziesiętny_Invoices2001Slovakia_Book1_ung truoc 2011 NSTW Thanh Hoa + Nge An gui Thu 12-5 11" xfId="2336" xr:uid="{785DA5BA-1062-4728-8B01-3210A8397B3B}"/>
    <cellStyle name="Dziesietny_Invoices2001Slovakia_Book1_ung truoc 2011 NSTW Thanh Hoa + Nge An gui Thu 12-5 12" xfId="2337" xr:uid="{D06785D4-50B1-46C6-9D79-7FBBDAA4EEF4}"/>
    <cellStyle name="Dziesiętny_Invoices2001Slovakia_Book1_ung truoc 2011 NSTW Thanh Hoa + Nge An gui Thu 12-5 12" xfId="2338" xr:uid="{D5FEF6E7-7D01-41BF-B6C3-07151ECBC376}"/>
    <cellStyle name="Dziesietny_Invoices2001Slovakia_Book1_ung truoc 2011 NSTW Thanh Hoa + Nge An gui Thu 12-5 13" xfId="2339" xr:uid="{618B0986-35B5-436E-ADDE-755ED7EDE4AC}"/>
    <cellStyle name="Dziesiętny_Invoices2001Slovakia_Book1_ung truoc 2011 NSTW Thanh Hoa + Nge An gui Thu 12-5 13" xfId="2340" xr:uid="{32DE6639-F5A2-45E9-8763-4DA0AF15CCDF}"/>
    <cellStyle name="Dziesietny_Invoices2001Slovakia_Book1_ung truoc 2011 NSTW Thanh Hoa + Nge An gui Thu 12-5 14" xfId="2341" xr:uid="{187DFA5C-0C61-4639-925F-D2D635998DD9}"/>
    <cellStyle name="Dziesiętny_Invoices2001Slovakia_Book1_ung truoc 2011 NSTW Thanh Hoa + Nge An gui Thu 12-5 14" xfId="2342" xr:uid="{3B9B62CD-2C6B-499F-B2F9-6228C8525A90}"/>
    <cellStyle name="Dziesietny_Invoices2001Slovakia_Book1_ung truoc 2011 NSTW Thanh Hoa + Nge An gui Thu 12-5 15" xfId="2343" xr:uid="{D65C4703-6759-4015-B602-953A168945E5}"/>
    <cellStyle name="Dziesiętny_Invoices2001Slovakia_Book1_ung truoc 2011 NSTW Thanh Hoa + Nge An gui Thu 12-5 15" xfId="2344" xr:uid="{8C6CA765-7F27-4835-9101-F09CE41F7758}"/>
    <cellStyle name="Dziesietny_Invoices2001Slovakia_Book1_ung truoc 2011 NSTW Thanh Hoa + Nge An gui Thu 12-5 16" xfId="2345" xr:uid="{EA188C62-1509-49C6-86DA-D1CD2EAAF51C}"/>
    <cellStyle name="Dziesiętny_Invoices2001Slovakia_Book1_ung truoc 2011 NSTW Thanh Hoa + Nge An gui Thu 12-5 16" xfId="2346" xr:uid="{954332BC-FD77-4110-B671-287DBDB9C03B}"/>
    <cellStyle name="Dziesietny_Invoices2001Slovakia_Book1_ung truoc 2011 NSTW Thanh Hoa + Nge An gui Thu 12-5 17" xfId="2347" xr:uid="{EA29FBC7-C111-421C-88BE-2785483EFC7E}"/>
    <cellStyle name="Dziesiętny_Invoices2001Slovakia_Book1_ung truoc 2011 NSTW Thanh Hoa + Nge An gui Thu 12-5 17" xfId="2348" xr:uid="{93FAB3DE-5BA4-4C8E-8F22-B5817E0932FD}"/>
    <cellStyle name="Dziesietny_Invoices2001Slovakia_Book1_ung truoc 2011 NSTW Thanh Hoa + Nge An gui Thu 12-5 18" xfId="2349" xr:uid="{9208624E-F2FA-44E0-A4F4-66A1179D7FB4}"/>
    <cellStyle name="Dziesiętny_Invoices2001Slovakia_Book1_ung truoc 2011 NSTW Thanh Hoa + Nge An gui Thu 12-5 18" xfId="2350" xr:uid="{71C25610-7E2A-46B1-B355-37ED8038B785}"/>
    <cellStyle name="Dziesietny_Invoices2001Slovakia_Book1_ung truoc 2011 NSTW Thanh Hoa + Nge An gui Thu 12-5 19" xfId="2351" xr:uid="{46E814A8-0068-423C-A436-2536C8ED6693}"/>
    <cellStyle name="Dziesiętny_Invoices2001Slovakia_Book1_ung truoc 2011 NSTW Thanh Hoa + Nge An gui Thu 12-5 19" xfId="2352" xr:uid="{0181F7FC-6DDB-4067-A4D1-358071C15FEE}"/>
    <cellStyle name="Dziesietny_Invoices2001Slovakia_Book1_ung truoc 2011 NSTW Thanh Hoa + Nge An gui Thu 12-5 2" xfId="2353" xr:uid="{604541A7-8F90-406D-BD0C-F4D03E1AFDB5}"/>
    <cellStyle name="Dziesiętny_Invoices2001Slovakia_Book1_ung truoc 2011 NSTW Thanh Hoa + Nge An gui Thu 12-5 2" xfId="2354" xr:uid="{83998269-A9A9-4037-94FB-9049A9339D75}"/>
    <cellStyle name="Dziesietny_Invoices2001Slovakia_Book1_ung truoc 2011 NSTW Thanh Hoa + Nge An gui Thu 12-5 20" xfId="2355" xr:uid="{7D82CC7C-B071-4E3D-B83F-59347E7637E5}"/>
    <cellStyle name="Dziesiętny_Invoices2001Slovakia_Book1_ung truoc 2011 NSTW Thanh Hoa + Nge An gui Thu 12-5 20" xfId="2356" xr:uid="{54C65E41-48B2-4E41-8E43-9B1D766596C0}"/>
    <cellStyle name="Dziesietny_Invoices2001Slovakia_Book1_ung truoc 2011 NSTW Thanh Hoa + Nge An gui Thu 12-5 21" xfId="2357" xr:uid="{2EC8D8CE-4781-4668-AFD1-CBF947C0028E}"/>
    <cellStyle name="Dziesiętny_Invoices2001Slovakia_Book1_ung truoc 2011 NSTW Thanh Hoa + Nge An gui Thu 12-5 21" xfId="2358" xr:uid="{38108071-CAC6-4077-A09E-C0EDA5B7A0DA}"/>
    <cellStyle name="Dziesietny_Invoices2001Slovakia_Book1_ung truoc 2011 NSTW Thanh Hoa + Nge An gui Thu 12-5 3" xfId="2359" xr:uid="{74F57E64-3591-42E1-A57C-41CEF00A8634}"/>
    <cellStyle name="Dziesiętny_Invoices2001Slovakia_Book1_ung truoc 2011 NSTW Thanh Hoa + Nge An gui Thu 12-5 3" xfId="2360" xr:uid="{DC78F752-DC96-4961-8DC8-5D1B0F51188F}"/>
    <cellStyle name="Dziesietny_Invoices2001Slovakia_Book1_ung truoc 2011 NSTW Thanh Hoa + Nge An gui Thu 12-5 4" xfId="2361" xr:uid="{DE808277-A805-4CD8-BC79-8C416EFFA30E}"/>
    <cellStyle name="Dziesiętny_Invoices2001Slovakia_Book1_ung truoc 2011 NSTW Thanh Hoa + Nge An gui Thu 12-5 4" xfId="2362" xr:uid="{09CA6D22-7810-4101-A246-31D82E008323}"/>
    <cellStyle name="Dziesietny_Invoices2001Slovakia_Book1_ung truoc 2011 NSTW Thanh Hoa + Nge An gui Thu 12-5 5" xfId="2363" xr:uid="{F3092620-1DBA-4498-AE11-A9AB52A6248D}"/>
    <cellStyle name="Dziesiętny_Invoices2001Slovakia_Book1_ung truoc 2011 NSTW Thanh Hoa + Nge An gui Thu 12-5 5" xfId="2364" xr:uid="{8C68A727-FBB5-4FF1-BBE4-94089D818477}"/>
    <cellStyle name="Dziesietny_Invoices2001Slovakia_Book1_ung truoc 2011 NSTW Thanh Hoa + Nge An gui Thu 12-5 6" xfId="2365" xr:uid="{7DDDCEBB-2401-40F2-921C-4EF6544F7832}"/>
    <cellStyle name="Dziesiętny_Invoices2001Slovakia_Book1_ung truoc 2011 NSTW Thanh Hoa + Nge An gui Thu 12-5 6" xfId="2366" xr:uid="{D4B21640-6134-4004-AD95-6387B40D4A7A}"/>
    <cellStyle name="Dziesietny_Invoices2001Slovakia_Book1_ung truoc 2011 NSTW Thanh Hoa + Nge An gui Thu 12-5 7" xfId="2367" xr:uid="{18DBA6F7-A11B-4D38-A536-70F64487879C}"/>
    <cellStyle name="Dziesiętny_Invoices2001Slovakia_Book1_ung truoc 2011 NSTW Thanh Hoa + Nge An gui Thu 12-5 7" xfId="2368" xr:uid="{0B9DC7A2-5133-4369-A736-5431014043A2}"/>
    <cellStyle name="Dziesietny_Invoices2001Slovakia_Book1_ung truoc 2011 NSTW Thanh Hoa + Nge An gui Thu 12-5 8" xfId="2369" xr:uid="{144ECC36-044E-4A57-BBE1-0E5277E24557}"/>
    <cellStyle name="Dziesiętny_Invoices2001Slovakia_Book1_ung truoc 2011 NSTW Thanh Hoa + Nge An gui Thu 12-5 8" xfId="2370" xr:uid="{7EA465EF-78DE-43AE-9B3B-99265ACDE58A}"/>
    <cellStyle name="Dziesietny_Invoices2001Slovakia_Book1_ung truoc 2011 NSTW Thanh Hoa + Nge An gui Thu 12-5 9" xfId="2371" xr:uid="{1EDFB11E-937A-4F28-AB3F-425362C25765}"/>
    <cellStyle name="Dziesiętny_Invoices2001Slovakia_Book1_ung truoc 2011 NSTW Thanh Hoa + Nge An gui Thu 12-5 9" xfId="2372" xr:uid="{85058C5D-C4AB-4325-B651-64A4A857618E}"/>
    <cellStyle name="Dziesietny_Invoices2001Slovakia_d-uong+TDT" xfId="2373" xr:uid="{456DE087-3EFA-4BD5-ACB0-E125BA9422D7}"/>
    <cellStyle name="Dziesiętny_Invoices2001Slovakia_Nhµ ®Ó xe" xfId="2374" xr:uid="{CE9AC72F-7498-4910-BF3E-237BA03539EE}"/>
    <cellStyle name="Dziesietny_Invoices2001Slovakia_Nha bao ve(28-7-05)" xfId="2375" xr:uid="{3C7D7316-7B6B-4384-807D-E566125E0E0D}"/>
    <cellStyle name="Dziesiętny_Invoices2001Slovakia_Nha bao ve(28-7-05)" xfId="2376" xr:uid="{50C1BA5E-89FF-4EDE-8F51-E4D13CFADD54}"/>
    <cellStyle name="Dziesietny_Invoices2001Slovakia_NHA de xe nguyen du" xfId="2377" xr:uid="{8B633409-B1D6-48D2-ACC0-8A895DF4B64B}"/>
    <cellStyle name="Dziesiętny_Invoices2001Slovakia_NHA de xe nguyen du" xfId="2378" xr:uid="{1C0DF174-5C37-400B-A6A8-507F7F5A5A8B}"/>
    <cellStyle name="Dziesietny_Invoices2001Slovakia_Nhalamviec VTC(25-1-05)" xfId="2379" xr:uid="{D8C56C38-79A6-4D3F-B920-BE8979231CC3}"/>
    <cellStyle name="Dziesiętny_Invoices2001Slovakia_Nhalamviec VTC(25-1-05)" xfId="2380" xr:uid="{1763840E-2EBE-4FDB-A55B-85E7DEB011FF}"/>
    <cellStyle name="Dziesietny_Invoices2001Slovakia_Nhalamviec VTC(25-1-05) 10" xfId="2381" xr:uid="{7DDDF915-EB48-4BB2-8640-D636355864E2}"/>
    <cellStyle name="Dziesiętny_Invoices2001Slovakia_Nhalamviec VTC(25-1-05) 2" xfId="2382" xr:uid="{A926386C-F122-454F-A79B-1758AE47A381}"/>
    <cellStyle name="Dziesietny_Invoices2001Slovakia_Nhalamviec VTC(25-1-05) 3" xfId="2383" xr:uid="{F073B9EC-806E-4689-9D2B-B1A620F2663A}"/>
    <cellStyle name="Dziesiętny_Invoices2001Slovakia_Nhalamviec VTC(25-1-05) 3" xfId="2384" xr:uid="{67798EED-47DC-4C3D-A3EE-F7A9159FCEC2}"/>
    <cellStyle name="Dziesietny_Invoices2001Slovakia_Nhalamviec VTC(25-1-05) 4" xfId="2385" xr:uid="{DD566E1C-F031-4A3D-ACE8-9490DC826411}"/>
    <cellStyle name="Dziesiętny_Invoices2001Slovakia_Nhalamviec VTC(25-1-05) 4" xfId="2386" xr:uid="{BBE792B2-8BAA-4A19-84EF-DD18688D76B0}"/>
    <cellStyle name="Dziesietny_Invoices2001Slovakia_TDT KHANH HOA_Tong hop Cac tuyen(9-1-06)" xfId="2387" xr:uid="{05AEF3E8-1437-4E46-98C4-4E83491D3C22}"/>
    <cellStyle name="Dziesiętny_Invoices2001Slovakia_TDT KHANH HOA_Tong hop Cac tuyen(9-1-06)" xfId="2388" xr:uid="{F3D36A9A-4DD8-43A1-AD65-C14DBEE08C85}"/>
    <cellStyle name="Dziesietny_Invoices2001Slovakia_TDT KHANH HOA_Tong hop Cac tuyen(9-1-06) 10" xfId="2389" xr:uid="{586F07B5-2ADA-4BFC-85BA-AAB71BF608CF}"/>
    <cellStyle name="Dziesiętny_Invoices2001Slovakia_TDT KHANH HOA_Tong hop Cac tuyen(9-1-06) 10" xfId="2390" xr:uid="{2C810CBD-19DB-49A8-8142-72D769ACF59C}"/>
    <cellStyle name="Dziesietny_Invoices2001Slovakia_TDT KHANH HOA_Tong hop Cac tuyen(9-1-06) 11" xfId="2391" xr:uid="{21E81D3B-3719-4A26-B56E-43F8C0DA6E9D}"/>
    <cellStyle name="Dziesiętny_Invoices2001Slovakia_TDT KHANH HOA_Tong hop Cac tuyen(9-1-06) 11" xfId="2392" xr:uid="{B510192F-6B5D-481E-AAA9-A55AA9317972}"/>
    <cellStyle name="Dziesietny_Invoices2001Slovakia_TDT KHANH HOA_Tong hop Cac tuyen(9-1-06) 12" xfId="2393" xr:uid="{57FD236E-BBEA-4C1A-B631-E4D5FAA90092}"/>
    <cellStyle name="Dziesiętny_Invoices2001Slovakia_TDT KHANH HOA_Tong hop Cac tuyen(9-1-06) 12" xfId="2394" xr:uid="{5B64ACFE-6DF7-49A5-8841-CDC4D6DF00AB}"/>
    <cellStyle name="Dziesietny_Invoices2001Slovakia_TDT KHANH HOA_Tong hop Cac tuyen(9-1-06) 13" xfId="2395" xr:uid="{8ABA2E29-AE52-4259-B853-A758B7EC092B}"/>
    <cellStyle name="Dziesiętny_Invoices2001Slovakia_TDT KHANH HOA_Tong hop Cac tuyen(9-1-06) 13" xfId="2396" xr:uid="{C40D333F-93F1-40BE-B03A-03DCF3C628B1}"/>
    <cellStyle name="Dziesietny_Invoices2001Slovakia_TDT KHANH HOA_Tong hop Cac tuyen(9-1-06) 14" xfId="2397" xr:uid="{7E3098E3-CA5F-4DF9-B6C7-ED2033243D22}"/>
    <cellStyle name="Dziesiętny_Invoices2001Slovakia_TDT KHANH HOA_Tong hop Cac tuyen(9-1-06) 14" xfId="2398" xr:uid="{FBB195D2-2719-4038-AF61-D68CF8F2F985}"/>
    <cellStyle name="Dziesietny_Invoices2001Slovakia_TDT KHANH HOA_Tong hop Cac tuyen(9-1-06) 15" xfId="2399" xr:uid="{24F7F20A-0E5C-4D89-A5F7-E9A4887E9ACE}"/>
    <cellStyle name="Dziesiętny_Invoices2001Slovakia_TDT KHANH HOA_Tong hop Cac tuyen(9-1-06) 15" xfId="2400" xr:uid="{C8D4DE01-1F6F-45C0-81E0-FDB1B079D2F1}"/>
    <cellStyle name="Dziesietny_Invoices2001Slovakia_TDT KHANH HOA_Tong hop Cac tuyen(9-1-06) 16" xfId="2401" xr:uid="{A2E23ED7-2E37-438E-8BF4-532FE5677F44}"/>
    <cellStyle name="Dziesiętny_Invoices2001Slovakia_TDT KHANH HOA_Tong hop Cac tuyen(9-1-06) 16" xfId="2402" xr:uid="{8C2B083C-6F4C-4ED2-B85A-FE756776C690}"/>
    <cellStyle name="Dziesietny_Invoices2001Slovakia_TDT KHANH HOA_Tong hop Cac tuyen(9-1-06) 17" xfId="2403" xr:uid="{CCB2D617-6A84-41FA-BB45-9B63F39F0AFC}"/>
    <cellStyle name="Dziesiętny_Invoices2001Slovakia_TDT KHANH HOA_Tong hop Cac tuyen(9-1-06) 17" xfId="2404" xr:uid="{A0A5CE4A-E0C5-4FD9-BB70-780914A88D6B}"/>
    <cellStyle name="Dziesietny_Invoices2001Slovakia_TDT KHANH HOA_Tong hop Cac tuyen(9-1-06) 18" xfId="2405" xr:uid="{3ACBFB7E-4606-4FE9-8BFD-261DCCB6F2AA}"/>
    <cellStyle name="Dziesiętny_Invoices2001Slovakia_TDT KHANH HOA_Tong hop Cac tuyen(9-1-06) 18" xfId="2406" xr:uid="{2A3E7AB5-6153-45AE-B10E-19F05100787A}"/>
    <cellStyle name="Dziesietny_Invoices2001Slovakia_TDT KHANH HOA_Tong hop Cac tuyen(9-1-06) 19" xfId="2407" xr:uid="{93CD111E-34B2-4ABA-920C-5BDC96D8C3EE}"/>
    <cellStyle name="Dziesiętny_Invoices2001Slovakia_TDT KHANH HOA_Tong hop Cac tuyen(9-1-06) 19" xfId="2408" xr:uid="{B36BF2A8-B721-4C57-878A-D94A684017FF}"/>
    <cellStyle name="Dziesietny_Invoices2001Slovakia_TDT KHANH HOA_Tong hop Cac tuyen(9-1-06) 2" xfId="2409" xr:uid="{12A672EE-88D7-445E-83BB-F435673CE9EB}"/>
    <cellStyle name="Dziesiętny_Invoices2001Slovakia_TDT KHANH HOA_Tong hop Cac tuyen(9-1-06) 2" xfId="2410" xr:uid="{94936DEF-2303-4AEA-A0B5-77906272553A}"/>
    <cellStyle name="Dziesietny_Invoices2001Slovakia_TDT KHANH HOA_Tong hop Cac tuyen(9-1-06) 20" xfId="2411" xr:uid="{C1651065-EDB4-4571-89CA-7D1433CAA910}"/>
    <cellStyle name="Dziesiętny_Invoices2001Slovakia_TDT KHANH HOA_Tong hop Cac tuyen(9-1-06) 20" xfId="2412" xr:uid="{22E3BE65-8735-4884-91A0-AC732EAD93C4}"/>
    <cellStyle name="Dziesietny_Invoices2001Slovakia_TDT KHANH HOA_Tong hop Cac tuyen(9-1-06) 21" xfId="2413" xr:uid="{5F93193A-A5A2-4F6A-8959-C389AA1F428D}"/>
    <cellStyle name="Dziesiętny_Invoices2001Slovakia_TDT KHANH HOA_Tong hop Cac tuyen(9-1-06) 21" xfId="2414" xr:uid="{A8CAE34E-93E1-4B6D-88A3-B0200B8DE3FA}"/>
    <cellStyle name="Dziesietny_Invoices2001Slovakia_TDT KHANH HOA_Tong hop Cac tuyen(9-1-06) 3" xfId="2415" xr:uid="{C44F749D-DD3F-449E-A14B-EF83481855D7}"/>
    <cellStyle name="Dziesiętny_Invoices2001Slovakia_TDT KHANH HOA_Tong hop Cac tuyen(9-1-06) 3" xfId="2416" xr:uid="{C0C34DD7-E1E0-47A4-8CD2-177FF536F9D7}"/>
    <cellStyle name="Dziesietny_Invoices2001Slovakia_TDT KHANH HOA_Tong hop Cac tuyen(9-1-06) 4" xfId="2417" xr:uid="{E8817F36-5338-4FC9-9698-910985C7B7FE}"/>
    <cellStyle name="Dziesiętny_Invoices2001Slovakia_TDT KHANH HOA_Tong hop Cac tuyen(9-1-06) 4" xfId="2418" xr:uid="{A911DA14-CD2A-4D73-B785-2B80CAF767B0}"/>
    <cellStyle name="Dziesietny_Invoices2001Slovakia_TDT KHANH HOA_Tong hop Cac tuyen(9-1-06) 5" xfId="2419" xr:uid="{5AD6A436-B7A2-47F7-834C-5290C7CB1B4B}"/>
    <cellStyle name="Dziesiętny_Invoices2001Slovakia_TDT KHANH HOA_Tong hop Cac tuyen(9-1-06) 5" xfId="2420" xr:uid="{79D94DAD-131E-42F8-B115-6B806A9EB3E9}"/>
    <cellStyle name="Dziesietny_Invoices2001Slovakia_TDT KHANH HOA_Tong hop Cac tuyen(9-1-06) 6" xfId="2421" xr:uid="{C1229A7D-2EC0-4E9A-A3D6-7EC7F625276E}"/>
    <cellStyle name="Dziesiętny_Invoices2001Slovakia_TDT KHANH HOA_Tong hop Cac tuyen(9-1-06) 6" xfId="2422" xr:uid="{D086CD50-1F6E-422C-AAAE-A45272222D5C}"/>
    <cellStyle name="Dziesietny_Invoices2001Slovakia_TDT KHANH HOA_Tong hop Cac tuyen(9-1-06) 7" xfId="2423" xr:uid="{A1F88B5B-6848-47AC-926B-11BA6945659B}"/>
    <cellStyle name="Dziesiętny_Invoices2001Slovakia_TDT KHANH HOA_Tong hop Cac tuyen(9-1-06) 7" xfId="2424" xr:uid="{8CB92A5A-3D24-4416-953F-D2D7C3DC27FE}"/>
    <cellStyle name="Dziesietny_Invoices2001Slovakia_TDT KHANH HOA_Tong hop Cac tuyen(9-1-06) 8" xfId="2425" xr:uid="{76A706E3-24FD-4C61-90D1-588BB851C976}"/>
    <cellStyle name="Dziesiętny_Invoices2001Slovakia_TDT KHANH HOA_Tong hop Cac tuyen(9-1-06) 8" xfId="2426" xr:uid="{267D7F05-82EC-423C-9D83-BD03E91A2A17}"/>
    <cellStyle name="Dziesietny_Invoices2001Slovakia_TDT KHANH HOA_Tong hop Cac tuyen(9-1-06) 9" xfId="2427" xr:uid="{49D54DE1-479D-4866-BF5E-7396C290A29D}"/>
    <cellStyle name="Dziesiętny_Invoices2001Slovakia_TDT KHANH HOA_Tong hop Cac tuyen(9-1-06) 9" xfId="2428" xr:uid="{F9B8815A-2B44-4099-BE67-311A03545C36}"/>
    <cellStyle name="Dziesietny_Invoices2001Slovakia_TDT quangngai" xfId="2429" xr:uid="{4244BB44-FA0D-4901-B842-36A4B1EEF16E}"/>
    <cellStyle name="Dziesiętny_Invoices2001Slovakia_TDT quangngai" xfId="2430" xr:uid="{F75BA2CA-DCAD-43A7-9687-4A8020EC8EAC}"/>
    <cellStyle name="Dziesietny_Invoices2001Slovakia_TMDT(10-5-06)" xfId="2431" xr:uid="{9720AAA6-B494-4C2B-B45C-4CA9FFF2862E}"/>
    <cellStyle name="e" xfId="2432" xr:uid="{F33E91D0-3736-4C22-9821-8436ABA749C1}"/>
    <cellStyle name="Enter Currency (0)" xfId="2433" xr:uid="{FB8C5E1E-8D6C-4749-BDF1-A27BBBB8DA4B}"/>
    <cellStyle name="Enter Currency (2)" xfId="2434" xr:uid="{BB0C33E0-D044-461A-8351-4E62A5BA230B}"/>
    <cellStyle name="Enter Units (0)" xfId="2435" xr:uid="{C79A171E-4853-4BF7-8E7B-E69EEC9DB463}"/>
    <cellStyle name="Enter Units (1)" xfId="2436" xr:uid="{227953C2-6872-4338-AE6A-3D32D97F0837}"/>
    <cellStyle name="Enter Units (2)" xfId="2437" xr:uid="{FCE9BBD3-6133-4C06-9C85-9A468C20A615}"/>
    <cellStyle name="Entered" xfId="2438" xr:uid="{BC52FF51-F64F-4926-9D61-55C7C0E153A7}"/>
    <cellStyle name="et1_THAMD_x0018_Normal_Sheet1_TOTQ196W50" xfId="2439" xr:uid="{9D6061AF-297B-411D-8D95-9BC6F7B20BCB}"/>
    <cellStyle name="Euro" xfId="2440" xr:uid="{DD219CB1-474E-4E05-B2A7-3371621B9F24}"/>
    <cellStyle name="Excel Built-in Normal" xfId="2441" xr:uid="{0DCCBCD9-3405-4974-A570-887E7FEF2DA2}"/>
    <cellStyle name="Explanatory Text 2" xfId="2442" xr:uid="{23C8E936-9C1C-421D-B341-3E315D9E255E}"/>
    <cellStyle name="Explanatory Text 2 2" xfId="2443" xr:uid="{A53FFF1E-CB5F-44F5-894B-3909F6C7A638}"/>
    <cellStyle name="f" xfId="2444" xr:uid="{23A105F1-9400-43C1-8CF8-874DD88B0A28}"/>
    <cellStyle name="Fixed" xfId="2445" xr:uid="{A258A455-02B0-492F-965C-8A6DEA21A61A}"/>
    <cellStyle name="Fixed 2" xfId="2446" xr:uid="{BD7311E3-28F5-413A-B547-9F40C3CDAD2D}"/>
    <cellStyle name="Fixed 3" xfId="2447" xr:uid="{EE8D3C47-CE13-4F1B-AC81-B95AF30BADE2}"/>
    <cellStyle name="Font Britannic16" xfId="2448" xr:uid="{C5B10DE5-53C3-49D3-9EE8-5C72FCCC78F6}"/>
    <cellStyle name="Font Britannic18" xfId="2449" xr:uid="{CBB91EA1-540D-4F59-89BF-6D060467BCE5}"/>
    <cellStyle name="Font CenturyCond 18" xfId="2450" xr:uid="{C42450F4-473C-4F14-971A-798DB6077FEF}"/>
    <cellStyle name="Font Cond20" xfId="2451" xr:uid="{4FE1C914-260E-49F7-8700-94B4DEC94118}"/>
    <cellStyle name="Font LucidaSans16" xfId="2452" xr:uid="{984E79AF-C402-4495-B892-640645151773}"/>
    <cellStyle name="Font NewCenturyCond18" xfId="2453" xr:uid="{EF178BD3-ED9C-4EAD-989A-8E8B0DA19655}"/>
    <cellStyle name="Font Ottawa14" xfId="2454" xr:uid="{2C282623-7EB0-4D98-AC23-DAF7267D3A6F}"/>
    <cellStyle name="Font Ottawa14 2" xfId="2455" xr:uid="{7E100C56-407A-4141-9F10-466531AA0881}"/>
    <cellStyle name="Font Ottawa16" xfId="2456" xr:uid="{8DFB658F-1743-4F99-B6BC-3B85A3A95836}"/>
    <cellStyle name="FY96" xfId="2457" xr:uid="{5A1EAFC2-4C42-4B28-8E62-ECB379211F96}"/>
    <cellStyle name="Ghi chú" xfId="2458" xr:uid="{45EB151A-FA45-44C9-83DD-420EAE7CD6BA}"/>
    <cellStyle name="Ghi chú 2" xfId="2459" xr:uid="{97909175-B3EA-4449-B4B6-3DFC4BD9C72F}"/>
    <cellStyle name="gia" xfId="2460" xr:uid="{CC945C9B-05CD-4871-B9EB-5F39801495CA}"/>
    <cellStyle name="GIA-MOI" xfId="2461" xr:uid="{6D8309F5-C563-4971-A2F5-9650FBE4AC14}"/>
    <cellStyle name="Good 2" xfId="2462" xr:uid="{E97E2BBA-6C9E-4B72-886C-FE252C6E470D}"/>
    <cellStyle name="Good 2 2" xfId="2463" xr:uid="{C242CC27-8450-485D-AC87-56D0FE02FA89}"/>
    <cellStyle name="Good 2 3" xfId="2464" xr:uid="{4CEEE54E-FAA4-44E7-8B88-D923C9F4B23B}"/>
    <cellStyle name="Grey" xfId="2465" xr:uid="{115C3CCC-D26F-4FF4-B1FC-0B89D479AAB8}"/>
    <cellStyle name="Grey 2" xfId="2466" xr:uid="{ABA94B60-0828-477C-9A60-ECD6E9AC9856}"/>
    <cellStyle name="Group" xfId="2467" xr:uid="{37848C08-D08C-438F-96D4-70D9373CC543}"/>
    <cellStyle name="H" xfId="2468" xr:uid="{D57D4574-F673-4D83-941F-4F43EC69BC83}"/>
    <cellStyle name="H_Bang tong hop Von dau tu 2011 bao cao QH (15-11)" xfId="2469" xr:uid="{FA356C99-5883-4554-A563-80157380EE03}"/>
    <cellStyle name="H_Bieu Lao dong bo sung thang 3" xfId="2470" xr:uid="{46237624-E0E9-4601-B7DB-4F0D9E2C6A7E}"/>
    <cellStyle name="H_D-A-VU" xfId="2471" xr:uid="{902734DB-CB51-437F-A061-65AFF6919F79}"/>
    <cellStyle name="H_D-A-VU_Tinh hinh TH du an 2010-2011 BC UBKTTW (phong Vxa)" xfId="2472" xr:uid="{3D41F55A-7DD5-49E8-AA39-EB262E067DDE}"/>
    <cellStyle name="H_D-A-VU_Tinh hinh TH du an BC doan giam sat HDND (phong Vxa)" xfId="2473" xr:uid="{D051B40E-35B1-4987-BA27-ACD23860D086}"/>
    <cellStyle name="H_HSTHAU" xfId="2474" xr:uid="{779E5C4A-6B26-4846-AEDD-88BAC2BCA1EF}"/>
    <cellStyle name="H_HSTHAU_Tinh hinh TH du an 2010-2011 BC UBKTTW (phong Vxa)" xfId="2475" xr:uid="{5E6B62A5-89DB-4272-ACEC-12AAFA057E7E}"/>
    <cellStyle name="H_HSTHAU_Tinh hinh TH du an BC doan giam sat HDND (phong Vxa)" xfId="2476" xr:uid="{AC7ADAFF-5B3C-4B12-930E-6B801BD4046B}"/>
    <cellStyle name="H_Tinh hinh TH du an 2010-2011 BC UBKTTW (phong Vxa)" xfId="2477" xr:uid="{18F57839-BCA8-4B44-932E-FA4453911F32}"/>
    <cellStyle name="H_Tinh hinh TH du an BC doan giam sat HDND (phong Vxa)" xfId="2478" xr:uid="{1F3DF123-35C7-4870-AF90-A8C468793A49}"/>
    <cellStyle name="ha" xfId="2479" xr:uid="{E169CAD4-51E7-4FAB-A952-766960937D0A}"/>
    <cellStyle name="HAI" xfId="2480" xr:uid="{4AE82129-89EB-4D89-AEB6-78423500D505}"/>
    <cellStyle name="Head 1" xfId="2481" xr:uid="{1BC40A47-6F11-4C93-97F2-434689B75885}"/>
    <cellStyle name="HEADER" xfId="2482" xr:uid="{B30EC0D6-E1F1-4422-9A83-9C5B8016796B}"/>
    <cellStyle name="HEADER 2" xfId="2483" xr:uid="{186C6EBF-59BB-4981-8C00-2EEDCAA9956B}"/>
    <cellStyle name="Header1" xfId="2484" xr:uid="{CB115992-EEFB-402B-911A-570D2B1FC10E}"/>
    <cellStyle name="Header1 2" xfId="2485" xr:uid="{ED1C3CBC-8C58-4964-8E4B-284907E35278}"/>
    <cellStyle name="Header2" xfId="2486" xr:uid="{813A5700-4DFA-415C-84A1-2ABAD95730E4}"/>
    <cellStyle name="Header2 2" xfId="2487" xr:uid="{0AAE9396-B519-470F-97F6-8699D388F7EE}"/>
    <cellStyle name="Header2 3" xfId="2488" xr:uid="{A395EC5A-4BD9-4DF9-80F5-4AD3F6B68D52}"/>
    <cellStyle name="Heading 1" xfId="2489" builtinId="16" customBuiltin="1"/>
    <cellStyle name="Heading 1 2" xfId="2490" xr:uid="{E66BB8C6-50BE-4317-9BD2-BCD5612318BF}"/>
    <cellStyle name="Heading 1 2 2" xfId="2491" xr:uid="{993FB71F-14B0-4A4C-BDB2-B791BB9A4BA3}"/>
    <cellStyle name="Heading 1 2 3" xfId="2492" xr:uid="{3E2EB9CB-889B-4D74-92AF-08B222C82F5F}"/>
    <cellStyle name="Heading 1 3" xfId="2493" xr:uid="{2B5DDB6B-6EFD-46C4-8D52-F7DFA71945F5}"/>
    <cellStyle name="Heading 1 4" xfId="2494" xr:uid="{C2B352C7-B1EF-47F8-972A-B62BDBC7AF7F}"/>
    <cellStyle name="Heading 2" xfId="2495" builtinId="17" customBuiltin="1"/>
    <cellStyle name="Heading 2 2" xfId="2496" xr:uid="{6C32C59B-D1F8-4F80-85D0-1A59E476E24B}"/>
    <cellStyle name="Heading 2 2 2" xfId="2497" xr:uid="{A8228B19-89FB-4305-8523-02E13E684C63}"/>
    <cellStyle name="Heading 2 2 3" xfId="2498" xr:uid="{CF8A698F-F1C9-4DD4-BC1E-C658C081B0E4}"/>
    <cellStyle name="Heading 2 3" xfId="2499" xr:uid="{AED1F7A4-495C-47D5-A176-9EE1F321B308}"/>
    <cellStyle name="Heading 2 4" xfId="2500" xr:uid="{1B050C93-2926-492F-8B5B-E62130174845}"/>
    <cellStyle name="Heading 3 2" xfId="2501" xr:uid="{6E6A3F8B-7BBA-4007-BB3B-AA2FF1109636}"/>
    <cellStyle name="Heading 3 2 2" xfId="2502" xr:uid="{494AD257-3C7D-4587-9B04-A1FAD9641FC6}"/>
    <cellStyle name="Heading 4 2" xfId="2503" xr:uid="{5687A0C1-D2DB-4363-90CF-8510F77E3B7C}"/>
    <cellStyle name="Heading 4 2 2" xfId="2504" xr:uid="{EA2CF600-8776-48EA-84F4-FE6E46B2BC3A}"/>
    <cellStyle name="HEADING1" xfId="2505" xr:uid="{5B94666F-5481-4784-B05C-D38C978FD7BE}"/>
    <cellStyle name="HEADING1 2" xfId="2506" xr:uid="{3401A46B-55AA-451E-846D-06F575135C5A}"/>
    <cellStyle name="HEADING1 3" xfId="2507" xr:uid="{AF6247A1-109A-4883-B3A6-DDBB9FF55D16}"/>
    <cellStyle name="HEADING2" xfId="2508" xr:uid="{12532EA8-B0E1-4D97-B7D5-47E821D36844}"/>
    <cellStyle name="HEADING2 2" xfId="2509" xr:uid="{434C20A0-565A-45BE-BFB2-4FE18BB16F0D}"/>
    <cellStyle name="HEADING2 3" xfId="2510" xr:uid="{4E374499-B4D9-400A-9B67-6464755A0FE2}"/>
    <cellStyle name="Heading3" xfId="2511" xr:uid="{6210F731-AE3F-4AC5-874E-152BD6979D87}"/>
    <cellStyle name="HEADINGS" xfId="2512" xr:uid="{B660167D-1B3A-4982-850D-BB0E9CA5A361}"/>
    <cellStyle name="HEADINGSTOP" xfId="2513" xr:uid="{C5EAF4DB-8621-45FE-A382-614F7626ED3B}"/>
    <cellStyle name="headoption" xfId="2514" xr:uid="{51058B64-60C3-47BB-93B1-3D0C5A4403EC}"/>
    <cellStyle name="headoption 2" xfId="2515" xr:uid="{93CCBD01-A44B-4D5C-9DD8-1BF4DDB550C0}"/>
    <cellStyle name="heet1_Amer Q4" xfId="2516" xr:uid="{DBF4F2DA-D1BA-487B-9F31-7E8D059BD759}"/>
    <cellStyle name="HIDE" xfId="2517" xr:uid="{C37D1BC4-8053-4A11-B81B-5AD9016B0AC9}"/>
    <cellStyle name="Hoa-Scholl" xfId="2518" xr:uid="{997E2CF9-4F09-4B33-B3E2-B7F61342FD3E}"/>
    <cellStyle name="HUY" xfId="2519" xr:uid="{359B99CE-3D9E-46E4-A56A-C3E0B1249C3F}"/>
    <cellStyle name="Hyperlink 2" xfId="2520" xr:uid="{C82360C4-7BA7-4D86-A8AE-CF5EEEAC2480}"/>
    <cellStyle name="i phÝ kh¸c_B¶ng 2" xfId="2521" xr:uid="{C87B89D6-C739-4C63-8D90-1EE14331A9E6}"/>
    <cellStyle name="I.3" xfId="2522" xr:uid="{34EBA584-BE6C-4C72-BBF6-40A260BFD884}"/>
    <cellStyle name="i·0" xfId="2523" xr:uid="{538DC7BC-4BE2-49B4-BB7E-5404E76B5144}"/>
    <cellStyle name="i·0 2" xfId="2524" xr:uid="{998FC075-F193-42DB-BC9E-08EF7320DCFD}"/>
    <cellStyle name="i·0 3" xfId="2525" xr:uid="{671CBD50-C2A7-4A27-AFF5-D3EFCDBBF322}"/>
    <cellStyle name="_x0001_í½?" xfId="2526" xr:uid="{96FBFF95-E0E6-4201-B516-9B9EEF19AFF6}"/>
    <cellStyle name="ï-¾È»ê_BiÓu TB" xfId="2527" xr:uid="{05D956AC-204F-48D9-A077-56929763A7B5}"/>
    <cellStyle name="_x0001_íå_x001b_ô " xfId="2528" xr:uid="{D52CA4AE-E16A-4EAC-B3CB-95F565EBEE0F}"/>
    <cellStyle name="_x0001_íå_x001b_ô_" xfId="2529" xr:uid="{96AEC50F-76C0-4504-879B-B5071FEB88C3}"/>
    <cellStyle name="idge" xfId="2530" xr:uid="{DFBA0AF9-ED2E-441B-B56C-31F47CB28146}"/>
    <cellStyle name="Input" xfId="2531" builtinId="20" customBuiltin="1"/>
    <cellStyle name="Input [yellow]" xfId="2532" xr:uid="{A388385A-B85F-4AB9-BFDD-91E8E5771CA1}"/>
    <cellStyle name="Input [yellow] 2" xfId="2533" xr:uid="{926B43E4-B966-4AF0-B996-1DB0DCB71D8C}"/>
    <cellStyle name="Input 10" xfId="2534" xr:uid="{6459A963-0850-45B1-B9D0-BA28FFA9DD0C}"/>
    <cellStyle name="Input 11" xfId="2535" xr:uid="{F316F9D2-FA6A-4C08-A349-8DDCFBDA8C2F}"/>
    <cellStyle name="Input 2" xfId="2536" xr:uid="{017A3895-D086-4645-A844-4978A103C5BE}"/>
    <cellStyle name="Input 2 2" xfId="2537" xr:uid="{431CA1CC-EF67-46B6-8266-6895180DB753}"/>
    <cellStyle name="Input 2 3" xfId="2538" xr:uid="{089B0BC2-3B21-4EB0-890E-1C7F379ABFFA}"/>
    <cellStyle name="Input 3" xfId="2539" xr:uid="{6F0B5BB8-F208-4209-9790-5FFF8F36828F}"/>
    <cellStyle name="Input 4" xfId="2540" xr:uid="{8FA81982-9937-4FBC-8730-39DB30882174}"/>
    <cellStyle name="Input 5" xfId="2541" xr:uid="{E4029806-CA4F-41CD-93AD-C4A2153FA6FE}"/>
    <cellStyle name="Input 6" xfId="2542" xr:uid="{29F69C22-3140-478D-9854-77DF30EEBF13}"/>
    <cellStyle name="Input 7" xfId="2543" xr:uid="{27B2B12B-8BE4-41DD-B7A0-A7ADE517C6FF}"/>
    <cellStyle name="Input 8" xfId="2544" xr:uid="{A6E8B28F-54F8-4099-8F9F-E5D8BFD6A982}"/>
    <cellStyle name="Input 9" xfId="2545" xr:uid="{D5F23DFB-3A57-4FC5-869B-CA8786048D3B}"/>
    <cellStyle name="k" xfId="2546" xr:uid="{82F04E1D-27DE-4C01-AE68-C89CB35FA49C}"/>
    <cellStyle name="k_TONG HOP KINH PHI" xfId="2547" xr:uid="{EEB060FE-4562-4E82-8FE5-AB6C3FD11024}"/>
    <cellStyle name="k_ÿÿÿÿÿ" xfId="2548" xr:uid="{FC8F21E7-A3C3-414E-8182-CAF1D3D1E9F9}"/>
    <cellStyle name="k_ÿÿÿÿÿ_1" xfId="2549" xr:uid="{A87866DC-B695-4A49-98A5-FD5CD9F172A6}"/>
    <cellStyle name="k_ÿÿÿÿÿ_2" xfId="2550" xr:uid="{858E0E0B-1D4F-45C2-AB86-0F0155307B1A}"/>
    <cellStyle name="kh¸c_Bang Chi tieu" xfId="2551" xr:uid="{1149FF1E-94F0-4019-B577-70F04A71B04D}"/>
    <cellStyle name="khanh" xfId="2552" xr:uid="{084D62B0-0BFE-4135-A950-3710E030EC01}"/>
    <cellStyle name="khung" xfId="2553" xr:uid="{E486BEB8-37A7-4740-A33A-CC757D5FA232}"/>
    <cellStyle name="Kiểm tra Ô" xfId="2554" xr:uid="{873DEE65-56E9-4569-ADBF-B7A887B02C53}"/>
    <cellStyle name="KLBXUNG" xfId="2555" xr:uid="{35A3FB24-B185-4ABA-A846-DDC6578C8372}"/>
    <cellStyle name="Ledger 17 x 11 in" xfId="2556" xr:uid="{3B4CCE4C-FDC4-497A-97D6-DFFC9F99AE4E}"/>
    <cellStyle name="left" xfId="2557" xr:uid="{9AAD0B08-B267-426B-BEAC-9231547C8EE5}"/>
    <cellStyle name="Link Currency (0)" xfId="2558" xr:uid="{01F49899-AC4D-4DBC-8B66-069803851D16}"/>
    <cellStyle name="Link Currency (2)" xfId="2559" xr:uid="{C466D8E5-78AD-4B57-B595-938727039650}"/>
    <cellStyle name="Link Units (0)" xfId="2560" xr:uid="{1613B72F-7D00-4F30-BC62-FB9A680E86BB}"/>
    <cellStyle name="Link Units (1)" xfId="2561" xr:uid="{85E5C250-79DB-429F-8742-BD597774FCB4}"/>
    <cellStyle name="Link Units (2)" xfId="2562" xr:uid="{BCB9AE9F-658B-4568-AFC1-6DF4605DBD6B}"/>
    <cellStyle name="Linked Cell 2" xfId="2563" xr:uid="{41CBB7CF-7BE5-4A6D-AAFB-881F7FB92C47}"/>
    <cellStyle name="Linked Cell 2 2" xfId="2564" xr:uid="{5AC77736-2F68-40E2-B9F3-15552C996381}"/>
    <cellStyle name="Loai CBDT" xfId="2565" xr:uid="{B8D9A6AE-FCA6-45FF-A989-20241D1E75EA}"/>
    <cellStyle name="Loai CT" xfId="2566" xr:uid="{A1740818-ACFA-42E4-ACE0-9C1B12057AAC}"/>
    <cellStyle name="Loai GD" xfId="2567" xr:uid="{770EFEBF-7C9D-4D4D-8D9E-7FED38D47838}"/>
    <cellStyle name="MARK" xfId="2568" xr:uid="{A5048247-8045-4209-AC4A-72294ADDE4DA}"/>
    <cellStyle name="MAU" xfId="2569" xr:uid="{C91043C5-1F06-46BC-B612-9983F1B10EA8}"/>
    <cellStyle name="Migliaia (0)_CALPREZZ" xfId="2570" xr:uid="{B700040B-6F6A-42E9-A88F-EF18856DCE07}"/>
    <cellStyle name="Migliaia_ PESO ELETTR." xfId="2571" xr:uid="{82B94C46-5343-49E4-A22A-F3A2933AEF9E}"/>
    <cellStyle name="Millares [0]_Well Timing" xfId="2572" xr:uid="{9B370183-39F7-4E69-A28D-1013371CDDD7}"/>
    <cellStyle name="Millares_Well Timing" xfId="2573" xr:uid="{506D6164-D272-4449-BB1A-299D5A5DE233}"/>
    <cellStyle name="Milliers [0]_      " xfId="2574" xr:uid="{3BD1266A-9F64-4549-B8F9-B2FA61E9BDD6}"/>
    <cellStyle name="Milliers_      " xfId="2575" xr:uid="{DC940BA1-B73D-492F-91A1-C057B31AE958}"/>
    <cellStyle name="Mix" xfId="2576" xr:uid="{6F866F47-1BF5-4AE7-887D-FA0BE38846E9}"/>
    <cellStyle name="Model" xfId="2577" xr:uid="{128A465A-253E-4F6F-907E-BBFCC6A2745D}"/>
    <cellStyle name="Model 2" xfId="2578" xr:uid="{3DCFA6BB-4224-46D6-8895-B5429E0B6784}"/>
    <cellStyle name="moi" xfId="2579" xr:uid="{F466C102-D404-4951-B14B-EA767D514B80}"/>
    <cellStyle name="Moneda [0]_Well Timing" xfId="2580" xr:uid="{CB85DE51-5BE1-4C29-899C-7FA8780FD827}"/>
    <cellStyle name="Moneda_Well Timing" xfId="2581" xr:uid="{8DE2837D-53BC-4687-BFD8-E8F092480A0A}"/>
    <cellStyle name="Monétaire [0]_      " xfId="2582" xr:uid="{736ACD27-F030-4F9D-AC5B-F627A1E513F5}"/>
    <cellStyle name="Monétaire_      " xfId="2583" xr:uid="{719DD893-810D-4E7A-8DAD-9436B3096C2A}"/>
    <cellStyle name="MT Dataormal_Q2ormal_Q2_1" xfId="2584" xr:uid="{688231F8-F81F-44A8-AB2B-B3324B45DD61}"/>
    <cellStyle name="n" xfId="2585" xr:uid="{ACCF9395-3116-4DC4-8E22-F1F3C5E7D4BA}"/>
    <cellStyle name="n 2" xfId="2586" xr:uid="{FFFA5910-2F0F-40BF-8FA2-97C970ED1D43}"/>
    <cellStyle name="Neutral 2" xfId="2587" xr:uid="{9E5D9AB3-3CA9-4F59-9A4F-5B408E1C53BD}"/>
    <cellStyle name="Neutral 2 2" xfId="2588" xr:uid="{D74296BA-319E-4C28-8B00-8CE6799E3B3C}"/>
    <cellStyle name="Neutral 2 3" xfId="2589" xr:uid="{DCD23CA5-1830-409D-88BB-FDCDE9E10BAF}"/>
    <cellStyle name="Neutral 3" xfId="2590" xr:uid="{F846FA11-1CB4-4DDE-B77E-F90C836CDA45}"/>
    <cellStyle name="New" xfId="2591" xr:uid="{009C3A59-EA7E-42BA-A648-140563663052}"/>
    <cellStyle name="New Times Roman" xfId="2592" xr:uid="{682FFD68-7F5E-439B-8A98-D4E1A1F28BA4}"/>
    <cellStyle name="New Times Roman 2" xfId="2593" xr:uid="{9B7AFDA3-B46C-4C95-95DA-7DDBDEAA6573}"/>
    <cellStyle name="New_Tinh hinh TH du an 2010-2011 BC UBKTTW (phong Vxa)" xfId="2594" xr:uid="{0EF79A8B-FD23-4E15-8112-03BA36A94F4F}"/>
    <cellStyle name="nga" xfId="2595" xr:uid="{5F237FBE-C9C2-45D4-A241-F645D5D5A65B}"/>
    <cellStyle name="Nhấn1" xfId="2596" xr:uid="{343B00F8-A09D-4256-AD62-B8034403C2BC}"/>
    <cellStyle name="Nhấn2" xfId="2597" xr:uid="{7D57C2D4-3ED1-4D4E-B207-9AC4F4B45C3C}"/>
    <cellStyle name="Nhấn3" xfId="2598" xr:uid="{4F8127F8-C749-4170-BCBF-CBA94B08BD54}"/>
    <cellStyle name="Nhấn4" xfId="2599" xr:uid="{ECDC9246-20AF-4BDC-8B4F-F7DA903C2937}"/>
    <cellStyle name="Nhấn5" xfId="2600" xr:uid="{759FCCDA-3BDA-4CDD-8E7A-210CB57D422D}"/>
    <cellStyle name="Nhấn6" xfId="2601" xr:uid="{D26DF7D4-790A-4683-B02F-EFA94D44596A}"/>
    <cellStyle name="no dec" xfId="2602" xr:uid="{EB94B36E-1FBE-4610-BED5-279E6A3CE69F}"/>
    <cellStyle name="ÑONVÒ" xfId="2603" xr:uid="{68383711-322E-407A-9739-9B17AC1A4D6B}"/>
    <cellStyle name="Normal" xfId="0" builtinId="0"/>
    <cellStyle name="Normal - Style1" xfId="2604" xr:uid="{08347C48-19FB-45F7-9230-AD06C14D36BD}"/>
    <cellStyle name="Normal - Style1 2" xfId="2605" xr:uid="{1F3880A0-3781-468F-A1A6-4D607489B8E5}"/>
    <cellStyle name="Normal - Style1 3" xfId="2606" xr:uid="{CD11F3FD-8257-443D-A8FF-2530FD5C622C}"/>
    <cellStyle name="Normal - Style1 3 2" xfId="2607" xr:uid="{2048F5EE-91EB-4039-8C3D-79707BD08C18}"/>
    <cellStyle name="Normal - Style1 4" xfId="2608" xr:uid="{7BF9FEBC-40E8-4283-B0A3-6CEDD7908449}"/>
    <cellStyle name="Normal - Style1 5" xfId="2609" xr:uid="{A8D474D0-94D3-4D6A-9F35-D6256BB38372}"/>
    <cellStyle name="Normal - Style1_YC1" xfId="2610" xr:uid="{0953A580-B6BE-47F6-9D94-2D3028901921}"/>
    <cellStyle name="Normal - 유형1" xfId="2611" xr:uid="{26183935-0B9C-4B1D-9332-30704370A491}"/>
    <cellStyle name="Normal 10" xfId="2612" xr:uid="{E53859CA-7FDB-4CF0-887C-B27D810A4958}"/>
    <cellStyle name="Normal 10 10" xfId="2613" xr:uid="{B2FFD38B-4708-4361-BAD9-69935EE4993B}"/>
    <cellStyle name="Normal 10 2" xfId="2614" xr:uid="{2D721FC9-D4EA-455E-B0A9-FB7050E13A5A}"/>
    <cellStyle name="Normal 10 2 2" xfId="2615" xr:uid="{79627C1E-2B54-4CDC-BD0C-158088F2B927}"/>
    <cellStyle name="Normal 10 2 3" xfId="2616" xr:uid="{93B4D807-9BBB-402B-BA51-98F9620BC596}"/>
    <cellStyle name="Normal 10 3" xfId="2617" xr:uid="{8D38AA2B-EB48-42B7-B266-7BD042D0B031}"/>
    <cellStyle name="Normal 10 3 2" xfId="2618" xr:uid="{5CE63472-4661-4B51-89A8-E04B4B190653}"/>
    <cellStyle name="Normal 10 3 2 2" xfId="2619" xr:uid="{A26C33B8-5151-4D28-9934-B9078C6B9170}"/>
    <cellStyle name="Normal 10 4" xfId="2620" xr:uid="{10309EDB-69B9-4011-8D7B-3C359CC262EC}"/>
    <cellStyle name="Normal 10 4 2" xfId="2621" xr:uid="{85724063-4879-49E6-A32C-226A98739104}"/>
    <cellStyle name="Normal 10 5" xfId="2622" xr:uid="{77C74EC7-57E2-4FC5-BE62-2750D5398E1B}"/>
    <cellStyle name="Normal 10 5 2" xfId="2623" xr:uid="{02A4628E-B920-4A7C-B080-E0629359EF87}"/>
    <cellStyle name="Normal 10 6" xfId="2624" xr:uid="{2A8902EA-BCF2-4909-858F-5C7539DDA22E}"/>
    <cellStyle name="Normal 10 6 2" xfId="2625" xr:uid="{A48B7D77-D07B-4003-8E67-96427D63CCED}"/>
    <cellStyle name="Normal 10 7" xfId="2626" xr:uid="{8A065F57-30CE-4EB6-BF19-E9863AAD5B71}"/>
    <cellStyle name="Normal 10 7 2" xfId="2627" xr:uid="{03681870-80FD-4EE8-ACB4-42B294A24398}"/>
    <cellStyle name="Normal 10 8" xfId="2628" xr:uid="{633DD84B-F48D-4C6F-B061-3D12BA521C58}"/>
    <cellStyle name="Normal 10 8 2" xfId="2629" xr:uid="{C7B630E5-D907-4FD9-8BBD-91ED7C3229C5}"/>
    <cellStyle name="Normal 10 9" xfId="2630" xr:uid="{211D77D1-7F31-45ED-ACA5-B2FD276A5FBC}"/>
    <cellStyle name="Normal 10 9 2" xfId="2631" xr:uid="{3BA5E740-E6A5-4309-BA36-1F2704F95B04}"/>
    <cellStyle name="Normal 10_mau bieu von kh 2014 KfW7" xfId="2632" xr:uid="{12654605-9B09-43C6-9299-D55E55B5C225}"/>
    <cellStyle name="Normal 100" xfId="2633" xr:uid="{803C207B-9959-47C6-A7B2-48D75285EE64}"/>
    <cellStyle name="Normal 101" xfId="2634" xr:uid="{0A50F594-A4C8-4D09-893A-8968D318335A}"/>
    <cellStyle name="Normal 102" xfId="2635" xr:uid="{2ACAB895-5C28-4F71-A125-5349AB15BA0A}"/>
    <cellStyle name="Normal 103" xfId="2636" xr:uid="{182A799B-E49B-4C8C-A201-E34AF487E7D2}"/>
    <cellStyle name="Normal 104" xfId="2637" xr:uid="{C50F64B7-3BA9-410D-A530-E2CE169D22A9}"/>
    <cellStyle name="Normal 105" xfId="2638" xr:uid="{603BA6C3-848B-47CE-9AF7-F9555195F5A7}"/>
    <cellStyle name="Normal 106" xfId="2639" xr:uid="{01B0EA5A-2C23-4B2A-A510-CEA2A35809D2}"/>
    <cellStyle name="Normal 107" xfId="2640" xr:uid="{3236010F-5AFC-4971-BAC5-EBCBE0401F38}"/>
    <cellStyle name="Normal 108" xfId="2641" xr:uid="{9BCCDF72-92E6-4525-9DAC-FB18B8029833}"/>
    <cellStyle name="Normal 109" xfId="2642" xr:uid="{445F99F8-F18D-41E3-9BE7-293957416FC7}"/>
    <cellStyle name="Normal 11" xfId="2643" xr:uid="{8A2CBDA8-DBEC-4FF8-A4F7-1F1EDB754DEE}"/>
    <cellStyle name="Normal 11 2" xfId="2644" xr:uid="{8CFE71DE-0E01-4E1F-8827-1FAA2345ED4E}"/>
    <cellStyle name="Normal 11 2 2" xfId="2645" xr:uid="{355C0B2B-2B72-45FA-A081-7E6475D71E50}"/>
    <cellStyle name="Normal 11 2 2 2" xfId="2646" xr:uid="{91A7B49F-38CC-4615-B3AC-7F77E84F8A04}"/>
    <cellStyle name="Normal 11 2 3" xfId="2647" xr:uid="{0D1B8B1A-5B79-4455-817A-DC648E77DEB7}"/>
    <cellStyle name="Normal 11 3" xfId="2648" xr:uid="{99CF88F7-FD87-4538-8531-4194D6BBB11A}"/>
    <cellStyle name="Normal 11 3 2" xfId="2649" xr:uid="{DE9665A7-2B69-485D-A5BC-76AD29AF0CCC}"/>
    <cellStyle name="Normal 11 3 2 2" xfId="2650" xr:uid="{1A9D567C-1DA4-4FFA-B378-CBA984713485}"/>
    <cellStyle name="Normal 11 3 3" xfId="2651" xr:uid="{D4229330-B6E6-4F6F-A6D8-73AE75F1F92D}"/>
    <cellStyle name="Normal 11 4" xfId="2652" xr:uid="{2D456F9C-BBD9-4E51-BA6E-89F1CE89FFBA}"/>
    <cellStyle name="Normal 11 4 2" xfId="2653" xr:uid="{93787032-AECA-48AD-9D81-698FE29244BC}"/>
    <cellStyle name="Normal 11 5" xfId="2654" xr:uid="{2A6AB5EF-CC65-46C9-A8B7-A8A53435BE51}"/>
    <cellStyle name="Normal 11 5 2" xfId="2655" xr:uid="{A9DB6BA4-08D3-4136-9FE1-8A13D57654A2}"/>
    <cellStyle name="Normal 11 6" xfId="2656" xr:uid="{9FA87600-30AD-4EF8-B84F-B15FA4FE4C4D}"/>
    <cellStyle name="Normal 11 6 2" xfId="2657" xr:uid="{D7A0E77B-1337-46F3-B499-0DCC65BE6046}"/>
    <cellStyle name="Normal 11 7" xfId="2658" xr:uid="{569BA66B-59EC-4A76-B36D-5C88233B58C3}"/>
    <cellStyle name="Normal 11 7 2" xfId="2659" xr:uid="{A027E4A9-38E6-4350-ACAE-54A0C2E0F715}"/>
    <cellStyle name="Normal 11 8" xfId="2660" xr:uid="{384DC465-C728-4CD0-8BE3-BA6F002CEFFC}"/>
    <cellStyle name="Normal 11 8 2" xfId="2661" xr:uid="{1732BEF1-610D-4CF8-90A6-82B901D62504}"/>
    <cellStyle name="Normal 11 9" xfId="2662" xr:uid="{4891F2AB-24C9-4999-B907-2763303A6EF5}"/>
    <cellStyle name="Normal 110" xfId="2663" xr:uid="{17878683-3219-4B28-8892-2868CB594E44}"/>
    <cellStyle name="Normal 111" xfId="2664" xr:uid="{73B5E51A-BDCC-4163-9879-6743E7FA988D}"/>
    <cellStyle name="Normal 112" xfId="2665" xr:uid="{4A7D4880-7E8F-4655-B739-F596A02B8276}"/>
    <cellStyle name="Normal 113" xfId="2666" xr:uid="{F227364D-345E-49A3-92B5-4EF8226722FA}"/>
    <cellStyle name="Normal 114" xfId="2667" xr:uid="{C708BC10-8635-4410-BEC1-C6E5EFCD61F4}"/>
    <cellStyle name="Normal 115" xfId="2668" xr:uid="{BE0D5452-2EFE-4CDE-9CD6-1838939BC0F2}"/>
    <cellStyle name="Normal 116" xfId="2669" xr:uid="{A5198E54-6523-4B52-9AA5-439A597E2B88}"/>
    <cellStyle name="Normal 117" xfId="2670" xr:uid="{EBDF80F2-9DDE-44A4-BEA7-8A75AEB82C71}"/>
    <cellStyle name="Normal 118" xfId="2671" xr:uid="{5992728A-150D-4018-99E7-CABF711B0E45}"/>
    <cellStyle name="Normal 119" xfId="2672" xr:uid="{0B10F1A8-1BE2-45F2-B162-65EF31CA24A9}"/>
    <cellStyle name="Normal 12" xfId="2673" xr:uid="{C8697A33-30AD-45D0-9E09-5AB0DFFC94E0}"/>
    <cellStyle name="Normal 12 2" xfId="2674" xr:uid="{70B56567-00DE-4863-A3D4-6F9FB26663F0}"/>
    <cellStyle name="Normal 12 3" xfId="2675" xr:uid="{CA3D97F1-755F-4A50-93CE-A1EB748237C8}"/>
    <cellStyle name="Normal 12 4" xfId="2676" xr:uid="{82E8C4E3-053D-4216-A3DF-F1A24902E85D}"/>
    <cellStyle name="Normal 12 5" xfId="2677" xr:uid="{60D1FBC5-2E38-4857-809B-FFA4B021DEA6}"/>
    <cellStyle name="Normal 120" xfId="2678" xr:uid="{280D4A31-A078-4CB2-88DF-7400D960B516}"/>
    <cellStyle name="Normal 121" xfId="2679" xr:uid="{7D02D384-99E7-43E6-93E9-C366D354E41F}"/>
    <cellStyle name="Normal 122" xfId="2680" xr:uid="{34287DA7-B91B-422B-9343-5C6276881084}"/>
    <cellStyle name="Normal 123" xfId="2681" xr:uid="{BBF5C41E-B8A1-46C8-9122-9B3C313414F6}"/>
    <cellStyle name="Normal 124" xfId="2682" xr:uid="{CDC156D3-738C-43C9-AB3E-C557BD51396C}"/>
    <cellStyle name="Normal 125" xfId="2683" xr:uid="{DAD2E5A2-3CF0-43FD-BB27-3A237FD4CA18}"/>
    <cellStyle name="Normal 126" xfId="2684" xr:uid="{ABB98B89-1540-4710-925A-9048EA7740A7}"/>
    <cellStyle name="Normal 127" xfId="2685" xr:uid="{E47A11A2-7553-41F4-A8FB-BFC3FB8CD1CE}"/>
    <cellStyle name="Normal 128" xfId="2686" xr:uid="{218BB11D-2DD7-4472-9D96-8B612A56D0D1}"/>
    <cellStyle name="Normal 129" xfId="2687" xr:uid="{E4B2DD4C-C5C8-4DFE-A199-740D64193441}"/>
    <cellStyle name="Normal 129 2" xfId="2688" xr:uid="{07C8B8D0-EE99-4A3C-8F1B-46B3193DDC1A}"/>
    <cellStyle name="Normal 13" xfId="2689" xr:uid="{AF403105-4C3F-4212-91AC-54937F51C688}"/>
    <cellStyle name="Normal 13 2" xfId="2690" xr:uid="{C1F02CD3-5297-4B28-88EC-9B085AAB86D9}"/>
    <cellStyle name="Normal 13 3" xfId="2691" xr:uid="{F8E77C3A-5275-4464-8743-A8B979639DAB}"/>
    <cellStyle name="Normal 130" xfId="2692" xr:uid="{9358A5D8-8A71-4F2A-BC64-963752124722}"/>
    <cellStyle name="Normal 130 2" xfId="2693" xr:uid="{0C2CB897-98BA-41A9-9FD3-3B4E80658F50}"/>
    <cellStyle name="Normal 131" xfId="2694" xr:uid="{221AF9DD-B534-4643-9342-45D4EEE55F36}"/>
    <cellStyle name="Normal 131 2" xfId="2695" xr:uid="{1D5DEBBC-E428-45E8-A796-AA9C7AB68982}"/>
    <cellStyle name="Normal 132" xfId="2696" xr:uid="{73884116-7979-4E4C-9CE6-8456D1B22777}"/>
    <cellStyle name="Normal 133" xfId="2697" xr:uid="{E14A431E-BCDA-4616-9E89-F9F6E97EEA0D}"/>
    <cellStyle name="Normal 134" xfId="2698" xr:uid="{56ECD110-D5C4-4966-9DDA-62E8C1396DCB}"/>
    <cellStyle name="Normal 135" xfId="2699" xr:uid="{03CCDBD2-89FA-45F9-B6A1-E1888DB80E3B}"/>
    <cellStyle name="Normal 135 2" xfId="2700" xr:uid="{E08C253E-F52C-4603-8FB2-E6AB0B6275DC}"/>
    <cellStyle name="Normal 135 3" xfId="2701" xr:uid="{F4A7C165-071C-41B8-BE61-6EB32263A4C9}"/>
    <cellStyle name="Normal 136" xfId="2702" xr:uid="{6D7EE495-EF51-413F-B759-7073CF2BE404}"/>
    <cellStyle name="Normal 136 2" xfId="2703" xr:uid="{B24F5C69-A978-4BEA-86B2-3C2B7E8864B3}"/>
    <cellStyle name="Normal 136 3" xfId="2704" xr:uid="{D66F3BD3-33C1-4057-994B-7D0206B2390C}"/>
    <cellStyle name="Normal 137" xfId="2705" xr:uid="{C8717E77-32D0-481D-B090-C3D1C6AFC31D}"/>
    <cellStyle name="Normal 137 2" xfId="2706" xr:uid="{68F47CC4-8226-448C-A9A8-477BB53735EC}"/>
    <cellStyle name="Normal 138" xfId="2707" xr:uid="{094D4E9C-CA5D-4330-B9BC-EBCBCAC8976D}"/>
    <cellStyle name="Normal 139" xfId="2708" xr:uid="{EB516FFE-776A-41D1-9407-9AE5D2914B10}"/>
    <cellStyle name="Normal 14" xfId="2709" xr:uid="{A42F6CE7-E67B-442B-AA26-4AE593605842}"/>
    <cellStyle name="Normal 14 2" xfId="2710" xr:uid="{4ADEEB36-8EBC-4983-BD7D-2362563842BC}"/>
    <cellStyle name="Normal 14 3" xfId="2711" xr:uid="{E918FBFB-E70B-49B1-8A79-FC773232A24F}"/>
    <cellStyle name="Normal 14 4" xfId="2712" xr:uid="{C4AB0439-E67F-43DF-990B-68F3E02A2866}"/>
    <cellStyle name="Normal 14 5" xfId="2713" xr:uid="{F3BAE32E-0A2F-483F-9298-DD23888F34C9}"/>
    <cellStyle name="Normal 14 6" xfId="2714" xr:uid="{29DCD7F1-895B-4877-8D76-6AF2FA509B4D}"/>
    <cellStyle name="Normal 14 7" xfId="2715" xr:uid="{7BD54832-8301-4135-9B7E-B9E3E47B97E6}"/>
    <cellStyle name="Normal 140" xfId="2716" xr:uid="{55768914-FC3B-4543-8220-7585CDEA6F12}"/>
    <cellStyle name="Normal 141" xfId="2717" xr:uid="{D71FE23D-4884-4A72-9D83-87F3330FAAF6}"/>
    <cellStyle name="Normal 142" xfId="2718" xr:uid="{806D69AE-66EE-4FD1-93E3-745CFC10B73F}"/>
    <cellStyle name="Normal 143" xfId="2719" xr:uid="{251CF372-EE57-4F45-AF91-0BC43450D1C5}"/>
    <cellStyle name="Normal 144" xfId="2720" xr:uid="{03A7111B-9801-4D84-8317-2E2EFDBB344E}"/>
    <cellStyle name="Normal 145" xfId="2721" xr:uid="{093B649F-5341-4305-9F9D-744537F08A01}"/>
    <cellStyle name="Normal 146" xfId="2722" xr:uid="{85501512-20F4-4105-A633-EE9484662B34}"/>
    <cellStyle name="Normal 147" xfId="2723" xr:uid="{B998D3A3-015C-4E47-B9B2-745AF175E990}"/>
    <cellStyle name="Normal 148" xfId="2724" xr:uid="{BE15B6E3-0F9E-4D1E-8A66-2CCA5E5118D7}"/>
    <cellStyle name="Normal 149" xfId="2725" xr:uid="{29A6AD99-736E-4BF3-B9C7-2419888145F8}"/>
    <cellStyle name="Normal 15" xfId="2726" xr:uid="{F93F30ED-5761-427C-A1C2-FF6DEE8E2EF1}"/>
    <cellStyle name="Normal 15 2" xfId="2727" xr:uid="{ECE573FC-AD11-4E4E-B310-9FDA57B8C357}"/>
    <cellStyle name="Normal 15 3" xfId="2728" xr:uid="{CC4D1809-9765-41E6-A665-6D329821AB4F}"/>
    <cellStyle name="Normal 15 4" xfId="2729" xr:uid="{AE2F5EBF-0B34-4696-8257-6C7955F7CB92}"/>
    <cellStyle name="Normal 15 5" xfId="2730" xr:uid="{6018775C-4B6A-410C-BAAB-B0D172E67C6A}"/>
    <cellStyle name="Normal 15 6" xfId="2731" xr:uid="{C7167600-B67E-4176-B567-A9F542AFDFAD}"/>
    <cellStyle name="Normal 150" xfId="2732" xr:uid="{EF24CCA4-2DF7-450B-A9FE-A57BD8AB60DB}"/>
    <cellStyle name="Normal 151" xfId="2733" xr:uid="{7ACD32C6-A257-4CFE-99A1-2C829D70C778}"/>
    <cellStyle name="Normal 152" xfId="2734" xr:uid="{96D4619C-2716-4C90-93E6-0FACB66E0EDE}"/>
    <cellStyle name="Normal 153" xfId="2735" xr:uid="{35406BBB-8684-4AAC-94CB-C4945B1EDB18}"/>
    <cellStyle name="Normal 154" xfId="2736" xr:uid="{34349185-311B-4A08-9C10-BC752E719317}"/>
    <cellStyle name="Normal 155" xfId="2737" xr:uid="{F2C1E545-B8FA-4DEC-A58B-8415CDAA9A4D}"/>
    <cellStyle name="Normal 156" xfId="2738" xr:uid="{B66EB4B7-7A22-4D9D-870F-C2FB941F4D69}"/>
    <cellStyle name="Normal 157" xfId="2739" xr:uid="{FEFA3C2E-3F46-4F5D-B742-7843436CAF15}"/>
    <cellStyle name="Normal 158" xfId="2740" xr:uid="{4F48E06B-6BE6-4EF2-881D-0725E8EFC000}"/>
    <cellStyle name="Normal 159" xfId="2741" xr:uid="{4777D839-B9BE-4E20-9AA9-700CA7993204}"/>
    <cellStyle name="Normal 16" xfId="2742" xr:uid="{4A3B2D7E-FCEE-4FEF-ACA5-C69D0724BA5E}"/>
    <cellStyle name="Normal 16 2" xfId="2743" xr:uid="{3B467DCD-84B8-4505-BB63-7A11EF8FC60E}"/>
    <cellStyle name="Normal 16 3" xfId="2744" xr:uid="{96F9A560-C9EC-4461-A72B-33309AE8D2C3}"/>
    <cellStyle name="Normal 160" xfId="2745" xr:uid="{47CE271E-C502-450F-A976-A271E26CB5AA}"/>
    <cellStyle name="Normal 161" xfId="2746" xr:uid="{E54666C9-4992-4F5D-BF6C-0E217C5F69DB}"/>
    <cellStyle name="Normal 162" xfId="2747" xr:uid="{DE492FEE-0F94-4DF2-93D3-514EEB144035}"/>
    <cellStyle name="Normal 163" xfId="2748" xr:uid="{ED5A9395-F83A-48FD-9EDE-F8609730206F}"/>
    <cellStyle name="Normal 164" xfId="2749" xr:uid="{4C372C39-E0D5-47B2-A315-DCAF1F2CBBED}"/>
    <cellStyle name="Normal 165" xfId="2750" xr:uid="{E0D14B0C-3E61-414D-8516-72D89B3BB844}"/>
    <cellStyle name="Normal 166" xfId="2751" xr:uid="{5F863C02-F403-4A90-B961-3768C7D593AB}"/>
    <cellStyle name="Normal 167" xfId="2752" xr:uid="{2EAE22A0-A997-4C63-83C4-75D6A4A9B105}"/>
    <cellStyle name="Normal 168" xfId="2753" xr:uid="{F42838D8-EDD8-4433-9B79-DB452F7E6C9A}"/>
    <cellStyle name="Normal 169" xfId="2754" xr:uid="{1E92020E-EB85-4759-93A7-DD4DCDBFCA01}"/>
    <cellStyle name="Normal 17" xfId="2755" xr:uid="{EC5F44F4-9F26-46DF-B9B2-24F14B860261}"/>
    <cellStyle name="Normal 17 2" xfId="2756" xr:uid="{774BB2C3-9A42-4CC6-8F0D-7DDD0ACAC79A}"/>
    <cellStyle name="Normal 170" xfId="2757" xr:uid="{528D0056-4B1A-4763-9FFC-F9134B90470F}"/>
    <cellStyle name="Normal 171" xfId="2758" xr:uid="{E598621D-1D5D-4544-AFE4-BB5D6410FDE7}"/>
    <cellStyle name="Normal 172" xfId="2759" xr:uid="{D69F43E3-54BC-42AD-B00A-13BFBD20C86E}"/>
    <cellStyle name="Normal 173" xfId="2760" xr:uid="{1EC95B0A-B103-4133-A12E-CC1C73BB621F}"/>
    <cellStyle name="Normal 174" xfId="2761" xr:uid="{2B44B285-3E07-4DF6-B02F-E449B519106C}"/>
    <cellStyle name="Normal 175" xfId="2762" xr:uid="{0E5FEF11-B921-49AD-8672-8D552FC6336D}"/>
    <cellStyle name="Normal 176" xfId="2763" xr:uid="{12D6C04C-F984-4D51-B05F-1CDC8C25FF79}"/>
    <cellStyle name="Normal 177" xfId="2764" xr:uid="{5B05EAAA-3E5E-4262-949F-B9904D482C1F}"/>
    <cellStyle name="Normal 178" xfId="2765" xr:uid="{1B174FB2-65F2-49A7-9131-57B62A688934}"/>
    <cellStyle name="Normal 179" xfId="2766" xr:uid="{B526E4FD-CD77-4DD4-A464-CEEAA657BAF2}"/>
    <cellStyle name="Normal 18" xfId="2767" xr:uid="{3922A215-EB5D-4C7E-80F5-B9CE8FBBFEEE}"/>
    <cellStyle name="Normal 180" xfId="2768" xr:uid="{16D0BEE5-8366-4AD2-85FF-6B6093D4BB39}"/>
    <cellStyle name="Normal 181" xfId="2769" xr:uid="{D710776B-D798-4EA3-BCBB-0FCF8C659ED3}"/>
    <cellStyle name="Normal 182" xfId="2770" xr:uid="{D2613FBD-017D-4228-AEEE-B75C437DE702}"/>
    <cellStyle name="Normal 183" xfId="2771" xr:uid="{D13F9C48-F076-46AA-883E-7C8E6FCB54AD}"/>
    <cellStyle name="Normal 184" xfId="2772" xr:uid="{684BA8F8-6B89-4AE6-9F8A-575A8F099C54}"/>
    <cellStyle name="Normal 185" xfId="2773" xr:uid="{16A5BC1E-D362-4288-9A08-9C0B4AE8005D}"/>
    <cellStyle name="Normal 186" xfId="2774" xr:uid="{58B0D372-98EA-456B-ADB3-EA21FE04D2AC}"/>
    <cellStyle name="Normal 187" xfId="2775" xr:uid="{D136AC6A-FE33-4073-BB99-F3DF7675D69E}"/>
    <cellStyle name="Normal 188" xfId="2776" xr:uid="{21BB873F-0E7A-401E-8DE9-7AF3ECAF629A}"/>
    <cellStyle name="Normal 189" xfId="2777" xr:uid="{A7315AB9-3DA9-468A-BE97-F2AFD51A0A2D}"/>
    <cellStyle name="Normal 19" xfId="2778" xr:uid="{4BC81651-FB6C-473C-94E7-6A30564A06AE}"/>
    <cellStyle name="Normal 190" xfId="2779" xr:uid="{B5A23D6F-D3FC-42B2-84D6-494E037C0C9D}"/>
    <cellStyle name="Normal 191" xfId="2780" xr:uid="{0AB2FC8A-4A36-4513-A09F-3BCA79C29318}"/>
    <cellStyle name="Normal 192" xfId="2781" xr:uid="{25B9BA88-499F-42E0-9DDB-ECBA53C9BF97}"/>
    <cellStyle name="Normal 193" xfId="2782" xr:uid="{ED9D191A-EFD5-4534-9D51-9D00DEC54561}"/>
    <cellStyle name="Normal 194" xfId="2783" xr:uid="{A4910161-A533-45FC-AA8D-B668495CDF76}"/>
    <cellStyle name="Normal 2" xfId="2784" xr:uid="{36853466-1363-46E2-A2C5-6368F9A38C56}"/>
    <cellStyle name="Normal 2 10" xfId="2785" xr:uid="{96FEE9BA-27FD-4875-85C2-A4AB15C47208}"/>
    <cellStyle name="Normal 2 10 2" xfId="2786" xr:uid="{1DBF2682-0D35-40FE-9D9F-605743165060}"/>
    <cellStyle name="Normal 2 11" xfId="2787" xr:uid="{FA9684FE-25DB-4875-8ABB-DA38AC8D7399}"/>
    <cellStyle name="Normal 2 11 2" xfId="2788" xr:uid="{F57AB4AD-E7B7-48DA-9160-28BFB0799B6D}"/>
    <cellStyle name="Normal 2 12" xfId="2789" xr:uid="{AB3FAB21-94F5-49CC-8DFE-CEA4353824F3}"/>
    <cellStyle name="Normal 2 12 2" xfId="2790" xr:uid="{C68C6FDD-31B9-484E-BFE9-DFB55378056C}"/>
    <cellStyle name="Normal 2 13" xfId="2791" xr:uid="{CF5A240C-5FAE-4A66-8A4F-B75235C246A4}"/>
    <cellStyle name="Normal 2 13 2" xfId="2792" xr:uid="{E4F9BC84-4163-45E0-9D62-DFC408B2FB92}"/>
    <cellStyle name="Normal 2 14" xfId="2793" xr:uid="{8D804CEC-842D-4A26-8DF8-2856AD32E010}"/>
    <cellStyle name="Normal 2 14 2" xfId="2794" xr:uid="{4A73455F-C7D9-4092-92EB-AA9EE20B926F}"/>
    <cellStyle name="Normal 2 15" xfId="2795" xr:uid="{4289A6B6-E41E-4437-B5D9-D9995BCB8E36}"/>
    <cellStyle name="Normal 2 15 2" xfId="2796" xr:uid="{71DFA595-EE4B-417B-A68A-0AA6AA63744E}"/>
    <cellStyle name="Normal 2 16" xfId="2797" xr:uid="{37F5A864-1896-4E49-80C3-15CB03281256}"/>
    <cellStyle name="Normal 2 16 2" xfId="2798" xr:uid="{4ADAAB9D-8E6F-40A5-A528-D263019D0AD3}"/>
    <cellStyle name="Normal 2 16 3" xfId="2799" xr:uid="{F22AB6A6-7E0C-4561-949E-084F61B0985D}"/>
    <cellStyle name="Normal 2 17" xfId="2800" xr:uid="{B74BD4F3-D3FD-482B-8D75-DED5EF823C5F}"/>
    <cellStyle name="Normal 2 17 2" xfId="2801" xr:uid="{63B02E4B-5C3F-4D5A-B0E7-A641C08EDD8E}"/>
    <cellStyle name="Normal 2 17 3" xfId="2802" xr:uid="{B0632648-4A45-48D6-B35F-8D1F1980611A}"/>
    <cellStyle name="Normal 2 18" xfId="2803" xr:uid="{7CCB6430-41BD-4030-AD6E-C6FD91FFF2DF}"/>
    <cellStyle name="Normal 2 19" xfId="2804" xr:uid="{44942B25-EA17-40CF-8C41-3DE31EDAC684}"/>
    <cellStyle name="Normal 2 2" xfId="2805" xr:uid="{7E33A71C-4991-434D-AE5B-0AA7916A9E58}"/>
    <cellStyle name="Normal 2 2 10" xfId="2806" xr:uid="{B890036E-3F77-4B04-B564-0FDD82EDE264}"/>
    <cellStyle name="Normal 2 2 11" xfId="2807" xr:uid="{C3F187C4-31BE-47CF-AEF5-357A1315BC7A}"/>
    <cellStyle name="Normal 2 2 12" xfId="2808" xr:uid="{C80D0E89-3EB2-46D6-B3FD-F3EEE035E328}"/>
    <cellStyle name="Normal 2 2 13" xfId="2809" xr:uid="{727F2675-A643-4266-BD81-CE04B39658B9}"/>
    <cellStyle name="Normal 2 2 14" xfId="2810" xr:uid="{8DCBE430-F32F-459C-AE9A-6DE606F09A73}"/>
    <cellStyle name="Normal 2 2 15" xfId="2811" xr:uid="{C233E59D-DDF3-4448-A487-7C0035FD4D85}"/>
    <cellStyle name="Normal 2 2 16" xfId="2812" xr:uid="{BB33B423-B207-4684-A032-74AF584E1C5E}"/>
    <cellStyle name="Normal 2 2 16 2" xfId="2813" xr:uid="{D1735D0C-4258-4A40-9BBA-0F37552224CE}"/>
    <cellStyle name="Normal 2 2 17" xfId="2814" xr:uid="{DF1B00B6-75FC-4BCB-9A6F-F022848C5E4D}"/>
    <cellStyle name="Normal 2 2 18" xfId="2815" xr:uid="{B7378263-B1AB-4353-81A9-7B3676DFFF6D}"/>
    <cellStyle name="Normal 2 2 19" xfId="2816" xr:uid="{BF76B8D0-BFC3-4A1F-96B3-AA5E4A4B5695}"/>
    <cellStyle name="Normal 2 2 2" xfId="2817" xr:uid="{A74544B1-BED1-4736-BF76-B138A9AF1634}"/>
    <cellStyle name="Normal 2 2 2 10" xfId="2818" xr:uid="{C7232047-545D-4FA3-A6DA-A59CF5C9B946}"/>
    <cellStyle name="Normal 2 2 2 11" xfId="2819" xr:uid="{132E9AE7-2009-48F0-A34C-B02A7BBAF02F}"/>
    <cellStyle name="Normal 2 2 2 12" xfId="2820" xr:uid="{E217611E-C3EA-4EC1-883F-035C88BA2CCA}"/>
    <cellStyle name="Normal 2 2 2 13" xfId="2821" xr:uid="{CB48F2C3-7DC1-421C-BC68-2A920E9C0F70}"/>
    <cellStyle name="Normal 2 2 2 14" xfId="2822" xr:uid="{2FE1563B-E780-43F4-BBE9-257D8C0C812A}"/>
    <cellStyle name="Normal 2 2 2 15" xfId="2823" xr:uid="{BEE72481-8703-4071-BEA4-43D122ACA28F}"/>
    <cellStyle name="Normal 2 2 2 16" xfId="2824" xr:uid="{CA761A42-5431-4C56-A9E2-3EB01C812E1C}"/>
    <cellStyle name="Normal 2 2 2 2" xfId="2825" xr:uid="{53789B21-017C-4EDB-9FFB-7EBBB77DAF29}"/>
    <cellStyle name="Normal 2 2 2 2 10" xfId="2826" xr:uid="{2F1E124F-99F4-410B-BC57-196433EDCFBB}"/>
    <cellStyle name="Normal 2 2 2 2 11" xfId="2827" xr:uid="{F45F68FC-8DF0-4BD2-AFCF-199BDBB3F9FE}"/>
    <cellStyle name="Normal 2 2 2 2 12" xfId="2828" xr:uid="{CD95C0F1-DF72-459A-83D2-B8A15E741DE6}"/>
    <cellStyle name="Normal 2 2 2 2 13" xfId="2829" xr:uid="{BC6F8C34-2A26-41F1-8D42-9E1D32F000CC}"/>
    <cellStyle name="Normal 2 2 2 2 14" xfId="2830" xr:uid="{3FA582C6-03AB-4E3D-9E0D-207DAE7291A4}"/>
    <cellStyle name="Normal 2 2 2 2 2" xfId="2831" xr:uid="{71E5107F-5C07-452B-8674-3E814737C5AC}"/>
    <cellStyle name="Normal 2 2 2 2 3" xfId="2832" xr:uid="{822F6001-B48E-4F47-94B1-D276112E9E14}"/>
    <cellStyle name="Normal 2 2 2 2 4" xfId="2833" xr:uid="{10BEAD1D-1F1E-4424-9284-4406838EF794}"/>
    <cellStyle name="Normal 2 2 2 2 5" xfId="2834" xr:uid="{52895FD3-170D-4EC9-8B73-48FBA0EDD6CF}"/>
    <cellStyle name="Normal 2 2 2 2 6" xfId="2835" xr:uid="{A37E183F-E19D-4347-BF3D-50DC222E5B97}"/>
    <cellStyle name="Normal 2 2 2 2 7" xfId="2836" xr:uid="{90553B45-9206-4FCF-8182-386F8147C46F}"/>
    <cellStyle name="Normal 2 2 2 2 8" xfId="2837" xr:uid="{DEB81397-0800-4400-8E37-4E03B3431CF7}"/>
    <cellStyle name="Normal 2 2 2 2 9" xfId="2838" xr:uid="{45113CE6-2017-4BF0-80AE-DD625DCFD081}"/>
    <cellStyle name="Normal 2 2 2 3" xfId="2839" xr:uid="{DC631C63-F575-40E9-A650-65EC5E67F33B}"/>
    <cellStyle name="Normal 2 2 2 4" xfId="2840" xr:uid="{0BC9445D-EFA1-4429-B48B-33D0CAB772AC}"/>
    <cellStyle name="Normal 2 2 2 5" xfId="2841" xr:uid="{2BB69B05-7642-4BFE-84E4-695686F5713C}"/>
    <cellStyle name="Normal 2 2 2 6" xfId="2842" xr:uid="{8D74CBFE-8D71-4956-8AB6-8DA7B99F5C7C}"/>
    <cellStyle name="Normal 2 2 2 7" xfId="2843" xr:uid="{9F1C4933-63B2-4050-B42E-89D66D817D5A}"/>
    <cellStyle name="Normal 2 2 2 8" xfId="2844" xr:uid="{38376F8B-4A61-4997-9F67-E5B9CF7E3471}"/>
    <cellStyle name="Normal 2 2 2 9" xfId="2845" xr:uid="{8E03F69E-4244-4EFF-982D-FC4680799AC6}"/>
    <cellStyle name="Normal 2 2 3" xfId="2846" xr:uid="{685BA8A2-584F-4FD2-BD59-69E0554EB1BB}"/>
    <cellStyle name="Normal 2 2 3 2" xfId="2847" xr:uid="{08A8246B-6162-47B4-B64F-012DCA2F143C}"/>
    <cellStyle name="Normal 2 2 33 4" xfId="2848" xr:uid="{03941FA8-1E00-4464-8759-B19CAD1763A0}"/>
    <cellStyle name="Normal 2 2 33 4 2" xfId="2849" xr:uid="{FF650F84-4673-4747-81D0-8C31846CDF9D}"/>
    <cellStyle name="Normal 2 2 33 4 3" xfId="2850" xr:uid="{0F9A59C4-4345-4D34-8658-E15FA24228D4}"/>
    <cellStyle name="Normal 2 2 4" xfId="2851" xr:uid="{34378A61-DCDC-4255-B835-81C0131AECAC}"/>
    <cellStyle name="Normal 2 2 4 2" xfId="2852" xr:uid="{DF5D3725-6EBA-48EF-BBF1-8E8AA7D418DE}"/>
    <cellStyle name="Normal 2 2 5" xfId="2853" xr:uid="{0F9DFCC1-6279-4324-A721-BD83005679D0}"/>
    <cellStyle name="Normal 2 2 5 2" xfId="2854" xr:uid="{E4D45AF0-FAB1-498E-9CC5-390C955FB768}"/>
    <cellStyle name="Normal 2 2 6" xfId="2855" xr:uid="{19133ECD-83DC-40F7-82AE-8C70E9A46037}"/>
    <cellStyle name="Normal 2 2 6 2" xfId="2856" xr:uid="{0D3BF3C0-7E4A-43AD-AAC6-6EEFBC6D1627}"/>
    <cellStyle name="Normal 2 2 7" xfId="2857" xr:uid="{97D728EE-2A62-4E4C-99B5-3FBEE1BD2907}"/>
    <cellStyle name="Normal 2 2 7 2" xfId="2858" xr:uid="{B3973EDC-8EED-431E-AC57-43CFD99C38AB}"/>
    <cellStyle name="Normal 2 2 8" xfId="2859" xr:uid="{7D083A2F-85CD-4C31-B8AA-1B5A6CBF5674}"/>
    <cellStyle name="Normal 2 2 8 2" xfId="2860" xr:uid="{E31A6BDE-7169-4EC1-9A83-FA78FFEF1B67}"/>
    <cellStyle name="Normal 2 2 9" xfId="2861" xr:uid="{85CA2262-BFF3-4B4A-8A36-D59B75EA0F68}"/>
    <cellStyle name="Normal 2 2 9 2" xfId="2862" xr:uid="{E7AE2C3B-1716-470E-809A-5877233F9941}"/>
    <cellStyle name="Normal 2 2 9 3" xfId="2863" xr:uid="{AFFBBE61-16AF-4B4B-AF62-BDC865D2FC3B}"/>
    <cellStyle name="Normal 2 20" xfId="2864" xr:uid="{0F3BDBE1-8B97-43F7-8654-DED673905745}"/>
    <cellStyle name="Normal 2 21" xfId="2865" xr:uid="{1B4E6506-398D-432E-93B5-73AB7A55C73B}"/>
    <cellStyle name="Normal 2 22" xfId="2866" xr:uid="{955C771F-98EE-42B8-B825-5B67C2A32E4E}"/>
    <cellStyle name="Normal 2 23" xfId="2867" xr:uid="{46B2353E-C857-4576-BEC8-61F9EEA93AEC}"/>
    <cellStyle name="Normal 2 24" xfId="2868" xr:uid="{A5AB04CD-5927-41E0-925A-76CB3ABCD0AC}"/>
    <cellStyle name="Normal 2 24 2" xfId="2869" xr:uid="{A44CB3EE-7DC1-4A9C-8676-47D18F08FA37}"/>
    <cellStyle name="Normal 2 25" xfId="2870" xr:uid="{9CAB6977-EC0A-4B2A-85A6-C10A75A31FBB}"/>
    <cellStyle name="Normal 2 25 2" xfId="2871" xr:uid="{68825576-6662-4988-A794-3E613A1C4971}"/>
    <cellStyle name="Normal 2 25 3" xfId="2872" xr:uid="{44EAE19E-5341-447F-826E-07E997FAB61E}"/>
    <cellStyle name="Normal 2 3" xfId="2873" xr:uid="{E50716B5-9A2D-479C-9AB0-2924E347601C}"/>
    <cellStyle name="Normal 2 3 2" xfId="2874" xr:uid="{1A66EFF8-5239-4882-A150-D9ACBBB251CA}"/>
    <cellStyle name="Normal 2 3 3" xfId="2875" xr:uid="{3704FE3F-BCB8-44DE-9335-67E49837AB4C}"/>
    <cellStyle name="Normal 2 3 4" xfId="2876" xr:uid="{58BDFD15-4AC6-4CE7-AA88-9740F8BEB253}"/>
    <cellStyle name="Normal 2 3 5" xfId="2877" xr:uid="{A5224F98-43EB-4534-8710-AA8396917130}"/>
    <cellStyle name="Normal 2 3 6" xfId="2878" xr:uid="{2AA4D6A5-8851-4DA8-BFF3-17B72422D405}"/>
    <cellStyle name="Normal 2 3 7" xfId="2879" xr:uid="{E72756EE-6876-4E3C-812B-0806D7813189}"/>
    <cellStyle name="Normal 2 3 8" xfId="2880" xr:uid="{44666FBC-AE67-4445-B139-819FE41E54D2}"/>
    <cellStyle name="Normal 2 3 9" xfId="2881" xr:uid="{497937B8-14AD-4D7F-AE16-0B74E5F8B0B7}"/>
    <cellStyle name="Normal 2 32" xfId="2882" xr:uid="{19E95E0C-5C0C-4759-9928-54637D88C356}"/>
    <cellStyle name="Normal 2 33" xfId="2883" xr:uid="{2F9FF83A-42C2-439F-AFB9-844F14EDF7BD}"/>
    <cellStyle name="Normal 2 4" xfId="2884" xr:uid="{EF5E30ED-F41B-407F-8267-3F157D64815B}"/>
    <cellStyle name="Normal 2 4 2" xfId="2885" xr:uid="{A9D9D4A6-11B9-4E37-A710-2FBAD7FA7F3B}"/>
    <cellStyle name="Normal 2 4 3" xfId="2886" xr:uid="{F140190E-79CB-43DB-9544-AD808919749B}"/>
    <cellStyle name="Normal 2 4 4" xfId="2887" xr:uid="{39F5056D-B076-467C-966C-5EB59EA4746F}"/>
    <cellStyle name="Normal 2 4 5" xfId="2888" xr:uid="{FA0F05CD-F1DB-4945-AD39-2DF1CA3D0EB8}"/>
    <cellStyle name="Normal 2 4 6" xfId="2889" xr:uid="{CADD49E9-8E25-49B4-A293-B15A9306D065}"/>
    <cellStyle name="Normal 2 4 7" xfId="2890" xr:uid="{0F04E4CB-3F41-4CDD-AC04-7584FAB36A19}"/>
    <cellStyle name="Normal 2 4 8" xfId="2891" xr:uid="{90472C8F-1D15-49B3-B5DB-33A421503970}"/>
    <cellStyle name="Normal 2 4 9" xfId="2892" xr:uid="{4B266AF7-2D0C-4C4E-A19F-6BB6E306F020}"/>
    <cellStyle name="Normal 2 5" xfId="2893" xr:uid="{A7A59D32-281B-44F1-88BA-1A2E38A54689}"/>
    <cellStyle name="Normal 2 5 10" xfId="2894" xr:uid="{79534827-719A-41EA-8016-13DBABD9DB3C}"/>
    <cellStyle name="Normal 2 5 2" xfId="2895" xr:uid="{DBB9FF03-D7FD-44E5-9E61-BD1443322B2B}"/>
    <cellStyle name="Normal 2 5 3" xfId="2896" xr:uid="{53FF21EA-7499-4EDB-A5CA-481CF0442ADD}"/>
    <cellStyle name="Normal 2 5 4" xfId="2897" xr:uid="{E8CAF187-2240-43AB-A417-71C5E0EA4B86}"/>
    <cellStyle name="Normal 2 5 5" xfId="2898" xr:uid="{46D24DEB-1548-4CA2-A8F3-14F97DBB1055}"/>
    <cellStyle name="Normal 2 5 6" xfId="2899" xr:uid="{616590C7-1506-42BD-9075-BECCBEFCBF5E}"/>
    <cellStyle name="Normal 2 5 7" xfId="2900" xr:uid="{21FB7E75-ACD6-40E0-A9C6-436EC4F7BB64}"/>
    <cellStyle name="Normal 2 5 8" xfId="2901" xr:uid="{CF2C8BCE-BD64-49C5-9A24-3BD737E455E1}"/>
    <cellStyle name="Normal 2 5 9" xfId="2902" xr:uid="{7648DBDE-28EA-4255-8E7C-98CF4FA0886B}"/>
    <cellStyle name="Normal 2 6" xfId="2903" xr:uid="{1B8BFFF0-660A-462D-8B1A-E7FD1FBC0AC7}"/>
    <cellStyle name="Normal 2 6 10" xfId="2904" xr:uid="{4E893CFA-081D-4027-A9E4-D74CA5F948CB}"/>
    <cellStyle name="Normal 2 6 2" xfId="2905" xr:uid="{AC78A23F-6F1C-4316-A9B9-5045609139A4}"/>
    <cellStyle name="Normal 2 6 3" xfId="2906" xr:uid="{9CDAC0FC-6DD9-4150-94FD-490E7B607028}"/>
    <cellStyle name="Normal 2 6 4" xfId="2907" xr:uid="{08773BAE-C779-4BAD-AEFB-F99BA1D32127}"/>
    <cellStyle name="Normal 2 6 5" xfId="2908" xr:uid="{41688EBC-06A9-4D7E-8AE1-6F29E155ACFF}"/>
    <cellStyle name="Normal 2 6 6" xfId="2909" xr:uid="{7210E6E7-E53F-453B-9E7C-3CA96D4BC418}"/>
    <cellStyle name="Normal 2 6 7" xfId="2910" xr:uid="{6263850A-AAE2-4DBA-A330-01FD205009F8}"/>
    <cellStyle name="Normal 2 6 8" xfId="2911" xr:uid="{3D6BDEA6-87CE-41EC-81B3-34B7ED1E2D1A}"/>
    <cellStyle name="Normal 2 6 9" xfId="2912" xr:uid="{7CD9617F-48CF-435F-82D7-D0F6DED0D475}"/>
    <cellStyle name="Normal 2 7" xfId="2913" xr:uid="{299C3569-F0ED-4014-A69A-03CF250C3489}"/>
    <cellStyle name="Normal 2 7 2" xfId="2914" xr:uid="{0AA8F256-50CB-42C2-8E25-AAD167734D78}"/>
    <cellStyle name="Normal 2 7 3" xfId="2915" xr:uid="{B17755B5-B6F3-4C2E-AB52-0A2AE24E5A72}"/>
    <cellStyle name="Normal 2 7 4" xfId="2916" xr:uid="{32D9BAB0-93A4-4310-8CB4-4B0BD23B2514}"/>
    <cellStyle name="Normal 2 7 5" xfId="2917" xr:uid="{5C5B9E06-EF2E-4C73-B6DA-F215A2014B51}"/>
    <cellStyle name="Normal 2 7 6" xfId="2918" xr:uid="{1BDA325E-7C3F-481F-BE0F-2BE1E0F0EA6C}"/>
    <cellStyle name="Normal 2 7 7" xfId="2919" xr:uid="{4BD4FF93-63DF-4724-8F6F-DA37A7054CA4}"/>
    <cellStyle name="Normal 2 7 8" xfId="2920" xr:uid="{74A22AEC-47C6-481D-A7CB-4BEBBB3FE282}"/>
    <cellStyle name="Normal 2 7 9" xfId="2921" xr:uid="{4E42BD8F-C55C-4D79-A722-F83BF55366A4}"/>
    <cellStyle name="Normal 2 8" xfId="2922" xr:uid="{08C83DDC-47A9-4CA6-A5DA-73DA29A50541}"/>
    <cellStyle name="Normal 2 8 2" xfId="2923" xr:uid="{2B8A79DA-8DE5-427D-9D3D-C49B8BFDA7CD}"/>
    <cellStyle name="Normal 2 8 2 2" xfId="2924" xr:uid="{12C8B2B7-38EB-453F-9C18-2B3C9A6D4C37}"/>
    <cellStyle name="Normal 2 9" xfId="2925" xr:uid="{F4827DDB-E179-42DE-AB9C-A6909D48BFA9}"/>
    <cellStyle name="Normal 2 9 2" xfId="2926" xr:uid="{99253252-7FD9-4612-B212-0B20FE4DF76C}"/>
    <cellStyle name="Normal 2 9 2 2" xfId="2927" xr:uid="{14C40059-33BE-4CF4-9492-6F0AB0D962FE}"/>
    <cellStyle name="Normal 2_Bang tong hop Von dau tu 2011 bao cao QH (15-11)" xfId="2928" xr:uid="{7A21C4C9-548C-460E-A049-D90CD3600A82}"/>
    <cellStyle name="Normal 20" xfId="2929" xr:uid="{B300FDC0-BFF7-437A-9745-1C0126D18195}"/>
    <cellStyle name="Normal 21" xfId="2930" xr:uid="{3E5DFAB1-4F60-4169-B290-9DB9602C6E18}"/>
    <cellStyle name="Normal 22" xfId="2931" xr:uid="{FBDE4496-028D-41C1-B6A7-44C6724B3A43}"/>
    <cellStyle name="Normal 22 2" xfId="2932" xr:uid="{783C4BE4-1B94-4F4B-BF5B-E16541FA2CCF}"/>
    <cellStyle name="Normal 23" xfId="2933" xr:uid="{6F36624F-661C-497A-8CC8-05680B7272A5}"/>
    <cellStyle name="Normal 24" xfId="2934" xr:uid="{C9C4201D-8A1E-41E4-8342-35C94BC1E78A}"/>
    <cellStyle name="Normal 24 2" xfId="2935" xr:uid="{B3FBD407-1F8B-4695-B6F0-8EF7158B6175}"/>
    <cellStyle name="Normal 25" xfId="2936" xr:uid="{8259999D-1C73-43C6-89D8-CD92E6A2FCE7}"/>
    <cellStyle name="Normal 25 2" xfId="2937" xr:uid="{7F2A0442-1A71-4C15-BE0E-2AE14672AE89}"/>
    <cellStyle name="Normal 26" xfId="2938" xr:uid="{D86E97DE-3482-4ECC-84C3-E2D6A68429A1}"/>
    <cellStyle name="Normal 26 2" xfId="2939" xr:uid="{80CBBB97-DFF8-4966-9BE1-7A7B4E1EC8AA}"/>
    <cellStyle name="Normal 26 3" xfId="2940" xr:uid="{FDA4C42C-B2B7-45B9-9F2C-7F77ABB5CBAE}"/>
    <cellStyle name="Normal 27" xfId="2941" xr:uid="{4CDF2CC9-ABFD-45BB-933C-8E81F390B266}"/>
    <cellStyle name="Normal 28" xfId="2942" xr:uid="{7D6D5323-A4D9-4BEB-B18F-17D783DFE3CB}"/>
    <cellStyle name="Normal 29" xfId="2943" xr:uid="{D72E915B-0667-410C-A077-3142BC104E38}"/>
    <cellStyle name="Normal 3" xfId="2944" xr:uid="{C1541E91-5FF6-4E65-B7AF-69D820BEE867}"/>
    <cellStyle name="Normal 3 10" xfId="2945" xr:uid="{20BDAB4E-1C59-4CDE-B445-F0AE16FD24D9}"/>
    <cellStyle name="Normal 3 11" xfId="2946" xr:uid="{BF2C1977-B7F2-4FE2-BE50-BD1CB0C86684}"/>
    <cellStyle name="Normal 3 12" xfId="2947" xr:uid="{6663A40C-EB30-4E73-9DE4-37ED0F0A2CF9}"/>
    <cellStyle name="Normal 3 13" xfId="2948" xr:uid="{74B17208-8FD4-4BEF-AB87-1662E239ADE7}"/>
    <cellStyle name="Normal 3 14" xfId="2949" xr:uid="{54F6B6D1-EACD-44C9-8485-AECC3B92B180}"/>
    <cellStyle name="Normal 3 15" xfId="2950" xr:uid="{D29FDD69-9BD8-4756-95BD-00B8545AF19B}"/>
    <cellStyle name="Normal 3 16" xfId="2951" xr:uid="{9F089FE7-0C7F-4E16-A8F8-898C9FDE610A}"/>
    <cellStyle name="Normal 3 2" xfId="2952" xr:uid="{BC55631D-60C6-46AC-8C7F-C3C63DD51DED}"/>
    <cellStyle name="Normal 3 2 2" xfId="2953" xr:uid="{BA409F74-14B1-44CD-94D0-ADA437B832EA}"/>
    <cellStyle name="Normal 3 2 3" xfId="2954" xr:uid="{10BF90B9-EB47-4847-9D8F-25807A70FA55}"/>
    <cellStyle name="Normal 3 3" xfId="2955" xr:uid="{C742E436-C609-42BA-9539-105FEB94A29C}"/>
    <cellStyle name="Normal 3 3 2" xfId="2956" xr:uid="{702E9E3A-830F-4A5E-B84D-8AC2BEB9AC5E}"/>
    <cellStyle name="Normal 3 4" xfId="2957" xr:uid="{7A4BA4B1-D9E6-44D4-B2F9-649F4D8209F7}"/>
    <cellStyle name="Normal 3 4 2" xfId="2958" xr:uid="{0F5DCBA3-2855-408C-A1DA-5AD6FB009F62}"/>
    <cellStyle name="Normal 3 4 3" xfId="2959" xr:uid="{A6980CF2-9362-4561-A0E4-3A073BAC781F}"/>
    <cellStyle name="Normal 3 5" xfId="2960" xr:uid="{F21F8513-E151-42D5-AF3F-F08F2F5A1AB3}"/>
    <cellStyle name="Normal 3 5 2" xfId="2961" xr:uid="{9B1D9C8E-C8E1-4AEF-8531-EB8F596455C7}"/>
    <cellStyle name="Normal 3 6" xfId="2962" xr:uid="{4A01F199-924F-4517-8A31-505C5FEF97DB}"/>
    <cellStyle name="Normal 3 7" xfId="2963" xr:uid="{E106BA5D-CC03-44CA-80E0-797B963FF502}"/>
    <cellStyle name="Normal 3 8" xfId="2964" xr:uid="{CB679C0C-6BB3-49B5-9DE1-D31E437C1482}"/>
    <cellStyle name="Normal 3 9" xfId="2965" xr:uid="{8DBDE6D8-3335-44E0-873F-2CA7C6498A62}"/>
    <cellStyle name="Normal 3_001 Biểu KH vốn ngân sách 2014" xfId="2966" xr:uid="{030D6CFB-CDCC-409C-B713-7EEDC6630A93}"/>
    <cellStyle name="Normal 30" xfId="2967" xr:uid="{9D78540F-D0C5-49EF-A362-9E5B2A891751}"/>
    <cellStyle name="Normal 31" xfId="2968" xr:uid="{4E3FE8E3-CDD5-40CC-B13A-F6EF3E400788}"/>
    <cellStyle name="Normal 32" xfId="2969" xr:uid="{A89909ED-F21F-4CCD-9BB0-96E81391D44B}"/>
    <cellStyle name="Normal 33" xfId="2970" xr:uid="{44C56938-01F4-41B8-AB1C-EBBAFD886918}"/>
    <cellStyle name="Normal 34" xfId="2971" xr:uid="{BECF0646-48EB-44DD-8EE5-DB023C96FF2E}"/>
    <cellStyle name="Normal 35" xfId="2972" xr:uid="{A4C230CC-0EFD-433A-9A23-AE6BD1724255}"/>
    <cellStyle name="Normal 36" xfId="2973" xr:uid="{0744687B-FEAC-4153-BD01-4E1A72520882}"/>
    <cellStyle name="Normal 37" xfId="2974" xr:uid="{D387DF93-1C0F-4704-9C1B-2ABB21CBE0F9}"/>
    <cellStyle name="Normal 37 2" xfId="2975" xr:uid="{C875CEE5-29A6-4236-83E5-849A54C02724}"/>
    <cellStyle name="Normal 37_007 BC giải ngân Quí I năm 2014" xfId="2976" xr:uid="{F300FC07-C941-4C66-A654-F74DCDD9D37A}"/>
    <cellStyle name="Normal 38" xfId="2977" xr:uid="{35942A20-AC54-407A-8030-51C1EE238E04}"/>
    <cellStyle name="Normal 38 2" xfId="2978" xr:uid="{61336237-C234-4C2B-B56D-AE3FDD5B7F87}"/>
    <cellStyle name="Normal 39" xfId="2979" xr:uid="{C06C4814-CC93-4F8F-8489-099034E792C5}"/>
    <cellStyle name="Normal 4" xfId="2980" xr:uid="{E16B6145-85A5-49C0-A9F7-C4D056A51730}"/>
    <cellStyle name="Normal 4 2" xfId="2981" xr:uid="{C17FA08C-D718-474E-A12E-4DACEAEF9A40}"/>
    <cellStyle name="Normal 4 2 10" xfId="2982" xr:uid="{668612E5-BB7A-46FD-8500-DF82E62C2010}"/>
    <cellStyle name="Normal 4 2 11" xfId="2983" xr:uid="{EEC7F1A8-254F-4346-9FA7-7069E9D207E6}"/>
    <cellStyle name="Normal 4 2 2" xfId="2984" xr:uid="{5461EB16-FDE4-46F8-9BF1-6E1B11484F1F}"/>
    <cellStyle name="Normal 4 2 2 2" xfId="2985" xr:uid="{8B0CA19D-9ACD-4535-AAE2-76A7F165AE65}"/>
    <cellStyle name="Normal 4 2 2 2 2" xfId="2986" xr:uid="{4B98E70C-0D27-44BB-9361-5D83E844D9FE}"/>
    <cellStyle name="Normal 4 2 2 2 2 2" xfId="2987" xr:uid="{0F380F25-0630-41CE-B857-9D3AD02FC4D1}"/>
    <cellStyle name="Normal 4 2 2 2 2 3" xfId="2988" xr:uid="{26939183-CE9C-4295-B626-1F28D50E44E4}"/>
    <cellStyle name="Normal 4 2 2 2 2 4" xfId="2989" xr:uid="{F10BF629-EB7D-407D-9970-E70FF058F276}"/>
    <cellStyle name="Normal 4 2 2 2 2 5" xfId="2990" xr:uid="{AB00CC8C-BC3C-44B5-B63F-C1A44777A249}"/>
    <cellStyle name="Normal 4 2 2 2 2 6" xfId="2991" xr:uid="{A7C4C440-8390-4203-BA71-B8826431A1FF}"/>
    <cellStyle name="Normal 4 2 2 2 2 7" xfId="2992" xr:uid="{E5887A91-4355-4BCE-92E5-990A91DB62BC}"/>
    <cellStyle name="Normal 4 2 2 2 3" xfId="2993" xr:uid="{E01A010B-A7B9-4BB8-81CD-99BE407210BB}"/>
    <cellStyle name="Normal 4 2 2 2 3 2" xfId="2994" xr:uid="{D4D68FD2-BF59-4312-AC87-652ED27AA4B2}"/>
    <cellStyle name="Normal 4 2 2 2 4" xfId="2995" xr:uid="{B9EB674A-C6E5-4840-9E6B-36272B8512F7}"/>
    <cellStyle name="Normal 4 2 2 2 4 2" xfId="2996" xr:uid="{C92E46AA-0DC0-48A0-ADBE-D472DFBB35E6}"/>
    <cellStyle name="Normal 4 2 2 2 5" xfId="2997" xr:uid="{AAF7C90E-C5B4-4E15-A5D8-36DE3F250C39}"/>
    <cellStyle name="Normal 4 2 2 2 5 2" xfId="2998" xr:uid="{578EB68B-3DC3-456C-916D-0A05D26DE6ED}"/>
    <cellStyle name="Normal 4 2 2 2 6" xfId="2999" xr:uid="{7BB074B9-8FE5-4FBE-B918-3EE83943E818}"/>
    <cellStyle name="Normal 4 2 2 2 6 2" xfId="3000" xr:uid="{7C330A18-B854-427E-8002-F6D84101AD1E}"/>
    <cellStyle name="Normal 4 2 2 3" xfId="3001" xr:uid="{02BC10E8-97B7-4643-906E-127C04463398}"/>
    <cellStyle name="Normal 4 2 2 4" xfId="3002" xr:uid="{17D0A2D9-1FD4-40A1-9E6D-31342646F544}"/>
    <cellStyle name="Normal 4 2 2 5" xfId="3003" xr:uid="{8740F7E5-7F9D-4106-8F20-8E8600BEEBA6}"/>
    <cellStyle name="Normal 4 2 2 6" xfId="3004" xr:uid="{67D7AFC1-3D12-429F-8684-D378CA7DAB17}"/>
    <cellStyle name="Normal 4 2 2 7" xfId="3005" xr:uid="{53DD7178-C3BB-477F-919B-79C33E9D1FDA}"/>
    <cellStyle name="Normal 4 2 2 8" xfId="3006" xr:uid="{1D49F704-910C-4890-AACD-96E9E5B8B7AC}"/>
    <cellStyle name="Normal 4 2 2 9" xfId="3007" xr:uid="{AF93A229-305D-4B49-8870-5397E7E741DF}"/>
    <cellStyle name="Normal 4 2 3" xfId="3008" xr:uid="{B866CAB9-4523-4AF9-A522-C1B1ED30E36B}"/>
    <cellStyle name="Normal 4 2 4" xfId="3009" xr:uid="{470F39CA-3C7B-4485-A7A6-A2BD407F8BC7}"/>
    <cellStyle name="Normal 4 2 4 2" xfId="3010" xr:uid="{3553ACC0-6873-49C1-833D-C28D078A2992}"/>
    <cellStyle name="Normal 4 2 4 2 2" xfId="3011" xr:uid="{560F7555-5EA1-42A5-9484-AC5D30F48B21}"/>
    <cellStyle name="Normal 4 2 4 2 2 2" xfId="3012" xr:uid="{F18EE1B7-8E26-4A5C-8A73-07536FD82F39}"/>
    <cellStyle name="Normal 4 2 4 2 3" xfId="3013" xr:uid="{8405A997-8543-4FDA-83F1-78C356B4DC09}"/>
    <cellStyle name="Normal 4 2 4 2 3 2" xfId="3014" xr:uid="{8B09FE13-52C1-472C-A1ED-2B5C78E48C69}"/>
    <cellStyle name="Normal 4 2 4 2 4" xfId="3015" xr:uid="{895332B1-1470-4545-9700-DF964667D024}"/>
    <cellStyle name="Normal 4 2 4 2 4 2" xfId="3016" xr:uid="{8F2071AA-8F78-495F-87AE-570F61FE43DE}"/>
    <cellStyle name="Normal 4 2 4 2 5" xfId="3017" xr:uid="{239CEA8F-E0EC-4F11-8402-2A186E035ADB}"/>
    <cellStyle name="Normal 4 2 4 2 5 2" xfId="3018" xr:uid="{80BA9989-A45C-4C7E-96A7-5AA19409D27A}"/>
    <cellStyle name="Normal 4 2 4 2 6" xfId="3019" xr:uid="{469011D9-9CA9-4184-8214-085279177AFB}"/>
    <cellStyle name="Normal 4 2 4 2 6 2" xfId="3020" xr:uid="{87FA7079-467D-4B49-B9B6-33D1B53BBF34}"/>
    <cellStyle name="Normal 4 2 4 3" xfId="3021" xr:uid="{605F93A2-1CB2-43ED-ACD7-EE4A41AFA45C}"/>
    <cellStyle name="Normal 4 2 4 4" xfId="3022" xr:uid="{94FB2897-0032-4973-B572-3B7241E4FD1E}"/>
    <cellStyle name="Normal 4 2 4 5" xfId="3023" xr:uid="{B488EBD8-D9D5-465D-857C-2429E561D05F}"/>
    <cellStyle name="Normal 4 2 4 6" xfId="3024" xr:uid="{C911618D-D1D3-4096-B22B-B8D1862667A6}"/>
    <cellStyle name="Normal 4 2 4 7" xfId="3025" xr:uid="{22FFE86D-A555-4516-8B9E-AA7B5FC7D835}"/>
    <cellStyle name="Normal 4 2 5" xfId="3026" xr:uid="{CFCED4F2-ECCE-428E-A9B2-DF13408C4DA4}"/>
    <cellStyle name="Normal 4 2 5 2" xfId="3027" xr:uid="{CAEDBF95-3947-4699-9234-81C3BDB2DED4}"/>
    <cellStyle name="Normal 4 2 6" xfId="3028" xr:uid="{949128D9-9A8B-4B4B-A393-AE3512AB9D93}"/>
    <cellStyle name="Normal 4 2 6 2" xfId="3029" xr:uid="{ADBC97F0-E660-4D30-A3F6-05F8A7EFAB58}"/>
    <cellStyle name="Normal 4 2 7" xfId="3030" xr:uid="{9F512174-A944-4520-9C85-AED8C52D213E}"/>
    <cellStyle name="Normal 4 2 7 2" xfId="3031" xr:uid="{A5249957-8BA6-4DCE-B7A1-1B6428D9AEC9}"/>
    <cellStyle name="Normal 4 2 8" xfId="3032" xr:uid="{98B8133A-AAFA-4FFF-8823-13AA43AA9B53}"/>
    <cellStyle name="Normal 4 2 8 2" xfId="3033" xr:uid="{E5734C7F-9D8D-435E-9827-38B5E5AF1831}"/>
    <cellStyle name="Normal 4 2 9" xfId="3034" xr:uid="{F06F08EC-EC3F-4CAA-8BDF-93DECC2B1D12}"/>
    <cellStyle name="Normal 4 2 9 2" xfId="3035" xr:uid="{15BD89D9-42BF-47F7-AB06-6E1A62227CBB}"/>
    <cellStyle name="Normal 4 3" xfId="3036" xr:uid="{2A76C2A3-A520-4C79-A85D-E685D102486C}"/>
    <cellStyle name="Normal 4 3 2" xfId="3037" xr:uid="{85437124-5296-4B40-A9FB-7DC55A6B9059}"/>
    <cellStyle name="Normal 4 3 3" xfId="3038" xr:uid="{785610F6-5F4A-4367-ABFC-A6A13E652B0B}"/>
    <cellStyle name="Normal 4 3 4" xfId="3039" xr:uid="{8D837A5C-BF82-4D55-98B6-383FDD93A778}"/>
    <cellStyle name="Normal 4 3 5" xfId="3040" xr:uid="{F2643CE6-BDA6-4078-A273-949EF0D18ECC}"/>
    <cellStyle name="Normal 4 3 6" xfId="3041" xr:uid="{3DE068B9-D8E0-4695-955A-BB6E6D3B9E2E}"/>
    <cellStyle name="Normal 4 3 7" xfId="3042" xr:uid="{BA1A0B0B-399B-45F3-B467-AEB96766E90C}"/>
    <cellStyle name="Normal 4 3 8" xfId="3043" xr:uid="{45CA0A8E-BE73-4D5E-9030-85FDD7911759}"/>
    <cellStyle name="Normal 4 3 9" xfId="3044" xr:uid="{84F5D617-9947-4F24-81E6-C8D86C556BA9}"/>
    <cellStyle name="Normal 4 4" xfId="3045" xr:uid="{6A2ED7DA-C5DB-4F43-943F-E25A26C379C6}"/>
    <cellStyle name="Normal 4 4 2" xfId="3046" xr:uid="{D2BE5023-55AC-485C-BD46-3AF744A666F4}"/>
    <cellStyle name="Normal 4 4 3" xfId="3047" xr:uid="{F810858F-8942-4166-BB54-9217AE60D5DF}"/>
    <cellStyle name="Normal 4 4 4" xfId="3048" xr:uid="{9CC8444A-0EC9-4FE1-A603-EEE4E5AEBB01}"/>
    <cellStyle name="Normal 4 4 5" xfId="3049" xr:uid="{E9D5A7AE-86CC-4FD4-A3E7-C2A467813B5D}"/>
    <cellStyle name="Normal 4 4 6" xfId="3050" xr:uid="{2570E099-1DE4-4378-9EAC-669876473DBF}"/>
    <cellStyle name="Normal 4 4 7" xfId="3051" xr:uid="{FF90CABC-CD31-4E04-AB4D-EE24CEBD1358}"/>
    <cellStyle name="Normal 4 4 8" xfId="3052" xr:uid="{212A57A1-98B7-4DF0-9368-AC15B867BABA}"/>
    <cellStyle name="Normal 4 4 9" xfId="3053" xr:uid="{2ABE436F-996C-4E9C-A729-7837DEA669B6}"/>
    <cellStyle name="Normal 4 4 9 2" xfId="3054" xr:uid="{9A019449-CC68-4063-871A-1A8187ECE21C}"/>
    <cellStyle name="Normal 4 5" xfId="3055" xr:uid="{1EA3B209-42EA-46BB-A414-A116DD6C0B8E}"/>
    <cellStyle name="Normal 4 5 2" xfId="3056" xr:uid="{09498446-3B9C-418C-93EF-283E0C2FD46A}"/>
    <cellStyle name="Normal 4 5 3" xfId="3057" xr:uid="{952B16F1-6939-4628-B212-5EB0F57BBCC3}"/>
    <cellStyle name="Normal 4 5 4" xfId="3058" xr:uid="{7A5E2C44-8668-4C28-ADEE-F04BA05AB979}"/>
    <cellStyle name="Normal 4 5 5" xfId="3059" xr:uid="{353B6B32-05E1-4157-9056-811701C90457}"/>
    <cellStyle name="Normal 4 5 6" xfId="3060" xr:uid="{D0AC7A19-37AA-4594-9995-D8A4670ACB3B}"/>
    <cellStyle name="Normal 4 5 7" xfId="3061" xr:uid="{8DCC72C2-7C63-49B1-A93C-DBF6846844EC}"/>
    <cellStyle name="Normal 4 5 8" xfId="3062" xr:uid="{1FF01671-678A-448E-AB4A-92F3B3A2D5BD}"/>
    <cellStyle name="Normal 4 5 9" xfId="3063" xr:uid="{BBD6253F-D208-4F82-A1A7-D1BD883B87DF}"/>
    <cellStyle name="Normal 4 5 9 2" xfId="3064" xr:uid="{5A31A075-779B-4209-A7BB-7B1FC030A1A0}"/>
    <cellStyle name="Normal 4 6" xfId="3065" xr:uid="{7DFD4168-DC5C-41BC-8299-A923F9C58CEE}"/>
    <cellStyle name="Normal 4 6 2" xfId="3066" xr:uid="{FF9528EB-A770-4A2B-99AA-6BFDE32BE1BE}"/>
    <cellStyle name="Normal 4 6 3" xfId="3067" xr:uid="{B749BEEE-B1E9-4F85-BE68-6EC2B408B75D}"/>
    <cellStyle name="Normal 4 6 4" xfId="3068" xr:uid="{3836BC29-BBBB-4C49-B3B1-BC3AB7BA2E65}"/>
    <cellStyle name="Normal 4 6 5" xfId="3069" xr:uid="{D77C6351-4D2C-4E0A-BD8C-E33EE755D7F9}"/>
    <cellStyle name="Normal 4 6 6" xfId="3070" xr:uid="{D189E865-4499-4CDB-933F-458B0FEE2105}"/>
    <cellStyle name="Normal 4 6 7" xfId="3071" xr:uid="{5EB63DF0-EE0E-4F31-98B8-16E24E8F936C}"/>
    <cellStyle name="Normal 4 6 8" xfId="3072" xr:uid="{20BB4BE9-10C9-42BE-83C4-26D0DBDD749F}"/>
    <cellStyle name="Normal 4 6 9" xfId="3073" xr:uid="{C9356B52-4AD1-4949-826A-0062685F6607}"/>
    <cellStyle name="Normal 4 7" xfId="3074" xr:uid="{38512423-16E6-4698-809B-FD9FF611EA24}"/>
    <cellStyle name="Normal 4 7 2" xfId="3075" xr:uid="{410A51CE-9B43-4354-AE3F-B76555DC7A49}"/>
    <cellStyle name="Normal 4 8" xfId="3076" xr:uid="{F0FA8A8E-19C7-44B8-95D5-560F263A02D1}"/>
    <cellStyle name="Normal 4 8 2" xfId="3077" xr:uid="{418D449E-4BBD-4ED4-92C9-9F8591F05D56}"/>
    <cellStyle name="Normal 4 9" xfId="3078" xr:uid="{4A1C3B8B-A51B-48E5-B03E-A0D14C0DB95E}"/>
    <cellStyle name="Normal 4 9 2" xfId="3079" xr:uid="{0DCFC10E-5D8D-4951-AA85-26A0AC7D9B9D}"/>
    <cellStyle name="Normal 40" xfId="3080" xr:uid="{9415F24A-636E-45C7-90B7-599D9C367B70}"/>
    <cellStyle name="Normal 41" xfId="3081" xr:uid="{76978763-2441-4C1E-86A1-50C9600C6E79}"/>
    <cellStyle name="Normal 41 2" xfId="3082" xr:uid="{B424E755-E02F-4863-AD65-711664961BBB}"/>
    <cellStyle name="Normal 42" xfId="3083" xr:uid="{2844F04C-FB46-4777-9413-DB351CAC839C}"/>
    <cellStyle name="Normal 42 2" xfId="3084" xr:uid="{4E59BAA5-AF95-4B48-86B5-826B7DA75644}"/>
    <cellStyle name="Normal 42 3" xfId="3085" xr:uid="{1820E97C-2150-4FBB-B159-0F8422DB505E}"/>
    <cellStyle name="Normal 42 4" xfId="3086" xr:uid="{362986FE-D744-4E35-AEBB-051B30178C22}"/>
    <cellStyle name="Normal 43" xfId="3087" xr:uid="{8890D0B6-9D43-462C-B422-781D20965F77}"/>
    <cellStyle name="Normal 43 2" xfId="3088" xr:uid="{D4346156-F75B-4586-89BA-F4C18591E588}"/>
    <cellStyle name="Normal 43 3" xfId="3089" xr:uid="{EE827E91-08CC-459D-AA42-8428A6CD238B}"/>
    <cellStyle name="Normal 43 4" xfId="3090" xr:uid="{1306EBE6-8FEC-48C4-9AAE-7D1BC199B18C}"/>
    <cellStyle name="Normal 44" xfId="3091" xr:uid="{13D243B3-BDC9-477A-B141-8CC06F3A8F3C}"/>
    <cellStyle name="Normal 45" xfId="3092" xr:uid="{710C8147-0354-4B63-92AF-A040E3653872}"/>
    <cellStyle name="Normal 46" xfId="3093" xr:uid="{5144E331-9707-458B-B3C5-8470A70D5C56}"/>
    <cellStyle name="Normal 47" xfId="3094" xr:uid="{653FFFE3-F82E-4E96-93CB-430AB4453098}"/>
    <cellStyle name="Normal 48" xfId="3095" xr:uid="{D888E41D-747A-4A10-B99A-D034E6DC48C7}"/>
    <cellStyle name="Normal 49" xfId="3096" xr:uid="{44D717E0-4263-4486-A0FD-BE801A75AE21}"/>
    <cellStyle name="Normal 5" xfId="3097" xr:uid="{5E4EA723-2F11-4480-A6CF-B278ACC1CBF1}"/>
    <cellStyle name="Normal 5 10" xfId="3098" xr:uid="{CDDD75BE-6D8D-4F2A-8AE6-0B61D0467B0F}"/>
    <cellStyle name="Normal 5 2" xfId="3099" xr:uid="{E15DAA9D-6AE4-4537-A540-F13B3FBD9FDE}"/>
    <cellStyle name="Normal 5 2 2" xfId="3100" xr:uid="{C13F04C4-95C2-44AD-9C99-0233A98541E8}"/>
    <cellStyle name="Normal 5 3" xfId="3101" xr:uid="{08A21281-E105-4FFF-A176-2330DFC7570D}"/>
    <cellStyle name="Normal 5 3 2" xfId="3102" xr:uid="{0593B999-858E-4AAA-A0EE-840183C32415}"/>
    <cellStyle name="Normal 5 3 2 2" xfId="3103" xr:uid="{32D9F3E4-ED9A-4FD0-BF49-E9060F2FE077}"/>
    <cellStyle name="Normal 5 4" xfId="3104" xr:uid="{19BABE7F-85E9-4F10-9D6D-B2110399DBD9}"/>
    <cellStyle name="Normal 5 4 2" xfId="3105" xr:uid="{E881FAB5-42F9-4D34-B714-3070DBF74E3B}"/>
    <cellStyle name="Normal 5 4 2 2" xfId="3106" xr:uid="{83D2479A-5321-4242-9791-C758D4449EB1}"/>
    <cellStyle name="Normal 5 5" xfId="3107" xr:uid="{E3AA6EAD-C27B-48B9-ADD0-09D624F2590E}"/>
    <cellStyle name="Normal 5 5 2" xfId="3108" xr:uid="{BE646661-64E0-45F7-94FB-2DA91DC6D0B0}"/>
    <cellStyle name="Normal 5 5 3" xfId="3109" xr:uid="{AB87FA85-2DF8-498D-867B-D7A4F265528D}"/>
    <cellStyle name="Normal 5 6" xfId="3110" xr:uid="{64516001-EF03-482B-995D-9C9962CFF702}"/>
    <cellStyle name="Normal 5 7" xfId="3111" xr:uid="{F6D67C3D-E0FD-407F-9A86-79E40E7B1B21}"/>
    <cellStyle name="Normal 5 8" xfId="3112" xr:uid="{80041A52-4A5B-43B3-8FA8-1015D004B9FC}"/>
    <cellStyle name="Normal 5 9" xfId="3113" xr:uid="{6A37F20B-6529-4599-B9DC-ACE948EE490F}"/>
    <cellStyle name="Normal 5 9 2" xfId="3114" xr:uid="{68103B0F-5519-4574-B47F-68C5E681A423}"/>
    <cellStyle name="Normal 5_001 Biểu KH vốn ngân sách 2014" xfId="3115" xr:uid="{F553D261-86CE-4CC2-8B02-354F4235072A}"/>
    <cellStyle name="Normal 50" xfId="3116" xr:uid="{ECD4FB1B-6A7C-450F-B60B-0F8926AD5912}"/>
    <cellStyle name="Normal 51" xfId="3117" xr:uid="{4115C2F3-8B9C-49AA-9676-E0931049D398}"/>
    <cellStyle name="Normal 52" xfId="3118" xr:uid="{A933347F-45F2-4099-B98A-74AB49EF56A6}"/>
    <cellStyle name="Normal 53" xfId="3119" xr:uid="{8559AB27-3B81-41C7-867C-B2ACC577DC37}"/>
    <cellStyle name="Normal 54" xfId="3120" xr:uid="{08C6FCE7-6F37-40E6-98FC-EFA7143ED74F}"/>
    <cellStyle name="Normal 55" xfId="3121" xr:uid="{0E978791-EEE3-422C-A057-F667DC8F8448}"/>
    <cellStyle name="Normal 56" xfId="3122" xr:uid="{C0F51BCC-2B25-43DB-A952-4C5FD72C1488}"/>
    <cellStyle name="Normal 57" xfId="3123" xr:uid="{A60099F7-EF77-460C-B57F-F909F2E2C0F0}"/>
    <cellStyle name="Normal 58" xfId="3124" xr:uid="{BB412F4A-E6AB-4A14-AA63-D18ADC7E3821}"/>
    <cellStyle name="Normal 58 2" xfId="3125" xr:uid="{6A262FA2-85AE-47D0-82BA-7E0A385E3F8F}"/>
    <cellStyle name="Normal 59" xfId="3126" xr:uid="{5EE70EA6-A16F-473F-BBF5-4BBC04A8845C}"/>
    <cellStyle name="Normal 59 2" xfId="3127" xr:uid="{18967FAC-E0D4-48C1-B867-EA7F269B5258}"/>
    <cellStyle name="Normal 6" xfId="3128" xr:uid="{28B64A54-4884-4385-92E1-FB12F9A86C20}"/>
    <cellStyle name="Normal 6 10" xfId="3129" xr:uid="{C9C250EC-CBC3-4BBD-9A69-B384596DCDE6}"/>
    <cellStyle name="Normal 6 10 2" xfId="3130" xr:uid="{34C3C1F7-6587-460C-9B39-24E5B0B01966}"/>
    <cellStyle name="Normal 6 11" xfId="3131" xr:uid="{AE08801F-3E60-4E2A-B25A-799088677918}"/>
    <cellStyle name="Normal 6 11 2" xfId="3132" xr:uid="{A6E210C7-FC5A-4C86-9D00-D08CD6521122}"/>
    <cellStyle name="Normal 6 12" xfId="3133" xr:uid="{CCE19645-0F39-47F5-BF82-67FCA139292C}"/>
    <cellStyle name="Normal 6 12 2" xfId="3134" xr:uid="{9CDCB139-8987-4FAE-B305-8219B57029C4}"/>
    <cellStyle name="Normal 6 13" xfId="3135" xr:uid="{D19BE5EE-11DA-432E-AFB6-AB67151290CE}"/>
    <cellStyle name="Normal 6 13 2" xfId="3136" xr:uid="{6ECA87E5-CC05-407B-ACB2-0F7D8C1961B2}"/>
    <cellStyle name="Normal 6 14" xfId="3137" xr:uid="{D8BC8980-D9CE-4300-BF42-F72A8675E526}"/>
    <cellStyle name="Normal 6 15" xfId="3138" xr:uid="{894E9DEA-C914-4CBF-9E22-2444AE8FB6A7}"/>
    <cellStyle name="Normal 6 2" xfId="3139" xr:uid="{936BDF0A-6105-437F-868B-31FA6672F246}"/>
    <cellStyle name="Normal 6 2 2" xfId="3140" xr:uid="{D96AA93F-C53A-4818-B4C1-8A8AE2BC9128}"/>
    <cellStyle name="Normal 6 2 3" xfId="3141" xr:uid="{5886104E-5A09-495E-BB1B-1B3832B37141}"/>
    <cellStyle name="Normal 6 2 4" xfId="3142" xr:uid="{58D6B899-D9E2-42AA-BB4E-E3587205DE44}"/>
    <cellStyle name="Normal 6 2 5" xfId="3143" xr:uid="{230977B3-C832-4DB5-AF22-0D5CCA918E04}"/>
    <cellStyle name="Normal 6 2 6" xfId="3144" xr:uid="{B8A81828-E3F9-4CB0-B8E8-AD128A9D95CE}"/>
    <cellStyle name="Normal 6 2 7" xfId="3145" xr:uid="{6DC6BDFF-E086-4E81-B20B-BB9C65CB0952}"/>
    <cellStyle name="Normal 6 2 8" xfId="3146" xr:uid="{5D251517-C3BA-40C0-99F2-76E1637E7F61}"/>
    <cellStyle name="Normal 6 2 9" xfId="3147" xr:uid="{B52D2F69-9514-4D23-BDF8-B82B2EF252D9}"/>
    <cellStyle name="Normal 6 3" xfId="3148" xr:uid="{97A4A8C9-69A0-47DA-98CE-9FF64C60CC89}"/>
    <cellStyle name="Normal 6 3 2" xfId="3149" xr:uid="{2EB1D81F-2944-403C-93AE-BF2D12B32AC0}"/>
    <cellStyle name="Normal 6 3 3" xfId="3150" xr:uid="{A1FE950C-BD16-4234-89C3-E5CEBB1FA882}"/>
    <cellStyle name="Normal 6 3 4" xfId="3151" xr:uid="{391A3C4D-E9E8-439B-BBFD-204C5CB1780E}"/>
    <cellStyle name="Normal 6 3 5" xfId="3152" xr:uid="{09ED3823-2468-49AD-9EE6-E168F98B121C}"/>
    <cellStyle name="Normal 6 3 6" xfId="3153" xr:uid="{DF243718-DE01-4E75-82A9-C7F18862C703}"/>
    <cellStyle name="Normal 6 3 7" xfId="3154" xr:uid="{0B6957C7-623E-4909-8418-41886821BA2D}"/>
    <cellStyle name="Normal 6 3 8" xfId="3155" xr:uid="{496555DA-B4B2-42A6-8266-F0B7B8A288A8}"/>
    <cellStyle name="Normal 6 3 9" xfId="3156" xr:uid="{9B4787B1-94B2-45B9-B45D-6EB5140AADA7}"/>
    <cellStyle name="Normal 6 3 9 2" xfId="3157" xr:uid="{24E96C1D-11F8-4022-B184-1959D3130F17}"/>
    <cellStyle name="Normal 6 4" xfId="3158" xr:uid="{F3BCBDCB-DEF8-4E30-A7A1-5D874C9BBDB3}"/>
    <cellStyle name="Normal 6 4 2" xfId="3159" xr:uid="{E4D5BAE3-C5A0-4C3E-A75E-38AC3142BA3C}"/>
    <cellStyle name="Normal 6 4 3" xfId="3160" xr:uid="{9114D829-A864-41D4-8F9F-8AF8B9378BE9}"/>
    <cellStyle name="Normal 6 4 4" xfId="3161" xr:uid="{AD185E55-4A10-4094-9B96-E4ABA9A469D2}"/>
    <cellStyle name="Normal 6 4 5" xfId="3162" xr:uid="{6218E960-0141-45AB-8BBF-ABFD30B41E87}"/>
    <cellStyle name="Normal 6 4 6" xfId="3163" xr:uid="{04EE472D-9B31-4183-97F4-F88009536426}"/>
    <cellStyle name="Normal 6 4 7" xfId="3164" xr:uid="{88323B25-88C6-45D0-B20E-B1D93194C06B}"/>
    <cellStyle name="Normal 6 4 8" xfId="3165" xr:uid="{45457A56-38B5-47C2-BCC4-43765F2B2FCA}"/>
    <cellStyle name="Normal 6 5" xfId="3166" xr:uid="{7DA04FE1-2ADC-458F-89E7-0503AB4D07A4}"/>
    <cellStyle name="Normal 6 5 2" xfId="3167" xr:uid="{B0C90805-C40F-4CAA-97A2-E709DA63C716}"/>
    <cellStyle name="Normal 6 5 3" xfId="3168" xr:uid="{F13ABDF4-AAA5-49F8-93AF-401A3A03F14E}"/>
    <cellStyle name="Normal 6 5 4" xfId="3169" xr:uid="{DBAC8013-788D-49AD-A1F8-B46BDD7DCCE7}"/>
    <cellStyle name="Normal 6 5 5" xfId="3170" xr:uid="{A7D84A0B-12F6-4D21-BEB6-F59AF9A0E65F}"/>
    <cellStyle name="Normal 6 5 6" xfId="3171" xr:uid="{BA74689B-8694-4604-8A49-5800BFB6D76A}"/>
    <cellStyle name="Normal 6 5 7" xfId="3172" xr:uid="{3E74FD79-3CDB-4407-834C-C541AA1CCCE2}"/>
    <cellStyle name="Normal 6 5 8" xfId="3173" xr:uid="{55AA0425-6D48-465D-A384-146ECCBEC740}"/>
    <cellStyle name="Normal 6 6" xfId="3174" xr:uid="{217D3CC5-4C01-4789-85BF-FF0C6CEBB59B}"/>
    <cellStyle name="Normal 6 6 2" xfId="3175" xr:uid="{85175A45-6168-4F67-A8C5-E1594C097E6D}"/>
    <cellStyle name="Normal 6 7" xfId="3176" xr:uid="{92B85D83-7528-4FD0-AFA5-B439E4413F16}"/>
    <cellStyle name="Normal 6 7 2" xfId="3177" xr:uid="{5C4510FC-B006-4301-B774-364B204F147A}"/>
    <cellStyle name="Normal 6 8" xfId="3178" xr:uid="{096F0CB9-91AF-42AD-97B0-71B02CE33F26}"/>
    <cellStyle name="Normal 6 8 2" xfId="3179" xr:uid="{864C24DF-7B56-44A6-B8E9-2D0F406D0C5D}"/>
    <cellStyle name="Normal 6 9" xfId="3180" xr:uid="{7B7BCD17-9200-41E4-88E5-DE1D0D1567DE}"/>
    <cellStyle name="Normal 6 9 2" xfId="3181" xr:uid="{EA9C0801-EA3E-472B-A5BA-92776899B493}"/>
    <cellStyle name="Normal 60" xfId="3182" xr:uid="{30CE50E7-7AD1-48AB-82C1-4D408A5EC377}"/>
    <cellStyle name="Normal 61" xfId="3183" xr:uid="{67AC3801-7AD2-449B-8287-645EC6CCAA2E}"/>
    <cellStyle name="Normal 62" xfId="3184" xr:uid="{ECDCD2A9-201F-4869-B769-B4B1A3FD0B46}"/>
    <cellStyle name="Normal 63" xfId="3185" xr:uid="{21C248E2-F534-4DEA-A8A0-40C95A15FCDD}"/>
    <cellStyle name="Normal 64" xfId="3186" xr:uid="{91A9BDA5-CE91-4622-8719-D36F1027AE05}"/>
    <cellStyle name="Normal 65" xfId="3187" xr:uid="{B5517CF8-2E4A-4293-89BF-D15270CBCA1B}"/>
    <cellStyle name="Normal 66" xfId="3188" xr:uid="{DC8FC48C-0B2F-4BD0-9894-13483545746F}"/>
    <cellStyle name="Normal 67" xfId="3189" xr:uid="{73824A94-A8FE-4681-8D41-5B76769A5A1F}"/>
    <cellStyle name="Normal 68" xfId="3190" xr:uid="{3D0668C2-A289-42F9-A894-2F0D74FB70E0}"/>
    <cellStyle name="Normal 69" xfId="3191" xr:uid="{DA2035CD-D35D-4491-BDE5-652AF82D78AE}"/>
    <cellStyle name="Normal 7" xfId="3192" xr:uid="{D7DC9A13-6049-4A15-8E3C-9848351EAC96}"/>
    <cellStyle name="Normal 7 10" xfId="3193" xr:uid="{E30C7080-32DD-491F-94DC-E9F9FC538613}"/>
    <cellStyle name="Normal 7 11" xfId="3194" xr:uid="{65688FFE-1936-4381-8DAA-8A2E2A0E38AC}"/>
    <cellStyle name="Normal 7 12" xfId="3195" xr:uid="{142BC8EC-5AB6-411B-91F4-1A98D094BEEE}"/>
    <cellStyle name="Normal 7 13" xfId="3196" xr:uid="{5E9AD552-4057-44E3-96A0-5CE37005DCFB}"/>
    <cellStyle name="Normal 7 14" xfId="3197" xr:uid="{22742FD7-42F7-46D8-B1F3-39FB93F680FE}"/>
    <cellStyle name="Normal 7 14 2" xfId="3198" xr:uid="{29C57D94-AEDE-467F-A18C-960C4C91C95A}"/>
    <cellStyle name="Normal 7 15" xfId="3199" xr:uid="{2FE9895F-A2A7-472A-B3A6-9627B34D5FF2}"/>
    <cellStyle name="Normal 7 16" xfId="3200" xr:uid="{254DB25E-A0D3-4547-B6EA-E00E4D3BCA1B}"/>
    <cellStyle name="Normal 7 2" xfId="3201" xr:uid="{4E440D18-EA63-4367-8F5C-C0B213EA6A84}"/>
    <cellStyle name="Normal 7 2 2" xfId="3202" xr:uid="{8A834868-9F30-4C5F-BE62-7BA551BFC2D1}"/>
    <cellStyle name="Normal 7 2 2 2" xfId="3203" xr:uid="{D047665A-6283-44C9-9850-032FCF6104D8}"/>
    <cellStyle name="Normal 7 3" xfId="3204" xr:uid="{C00D2259-627E-4E25-8288-AE0360B3CC65}"/>
    <cellStyle name="Normal 7 3 2" xfId="3205" xr:uid="{15D97FDC-C013-4557-A04E-3BC2AF3F4CB9}"/>
    <cellStyle name="Normal 7 3 2 2" xfId="3206" xr:uid="{DEB8B1F8-1D83-43EF-B42D-F0D5E95D0594}"/>
    <cellStyle name="Normal 7 4" xfId="3207" xr:uid="{1AC72CCE-D30C-4195-8408-763859D9710F}"/>
    <cellStyle name="Normal 7 5" xfId="3208" xr:uid="{A880190F-22CA-427F-92F7-B738D50AFDB1}"/>
    <cellStyle name="Normal 7 6" xfId="3209" xr:uid="{E50181E8-88B3-47D7-9AA6-4494C866B49A}"/>
    <cellStyle name="Normal 7 7" xfId="3210" xr:uid="{1F5BCBEC-59F4-49A6-BA6C-175962FAB591}"/>
    <cellStyle name="Normal 7 8" xfId="3211" xr:uid="{36758465-79CB-4F66-BD2D-B05F22C570FC}"/>
    <cellStyle name="Normal 7 9" xfId="3212" xr:uid="{39F198D8-DB47-444B-B360-CEB7316F2F54}"/>
    <cellStyle name="Normal 70" xfId="3213" xr:uid="{D70CB7A9-7A0E-4DDE-A56E-2F3F7D71C05C}"/>
    <cellStyle name="Normal 70 2" xfId="3214" xr:uid="{6419D742-3C60-47A3-B9BA-E9F2BE776384}"/>
    <cellStyle name="Normal 70 2 2" xfId="3215" xr:uid="{AAE243BA-64F2-4230-A5E2-332C99DF4A46}"/>
    <cellStyle name="Normal 70 3" xfId="3216" xr:uid="{A7B25E50-9137-434E-ACEB-A6743E75FE17}"/>
    <cellStyle name="Normal 71" xfId="3217" xr:uid="{E59E74E5-B648-415B-B1BD-8F7BEC551DE0}"/>
    <cellStyle name="Normal 72" xfId="3218" xr:uid="{EDC1DEB1-7FF2-4C67-9CB3-81E68CEE1727}"/>
    <cellStyle name="Normal 73" xfId="3219" xr:uid="{C9235CC3-C6B3-4421-B341-0C2516EB907E}"/>
    <cellStyle name="Normal 73 2" xfId="3220" xr:uid="{22DA35F5-FF56-4682-820E-835362912AD6}"/>
    <cellStyle name="Normal 74" xfId="3221" xr:uid="{608831F5-0D6D-462E-BDA4-6C9E7F771F62}"/>
    <cellStyle name="Normal 74 2" xfId="3222" xr:uid="{B1CDAD2B-6227-4F02-A929-33C6C7659DC8}"/>
    <cellStyle name="Normal 75" xfId="3223" xr:uid="{E1A54A8A-84CA-4877-984F-D84B6D50B34F}"/>
    <cellStyle name="Normal 75 2" xfId="3224" xr:uid="{6D7065C1-E3E4-45CD-86F4-69D914D186F9}"/>
    <cellStyle name="Normal 76" xfId="3225" xr:uid="{7460E6EC-58E3-4DC3-9774-F169B26DF6E1}"/>
    <cellStyle name="Normal 76 2" xfId="3226" xr:uid="{442D0FD8-E8BE-426D-8F92-B9501A55ED83}"/>
    <cellStyle name="Normal 77" xfId="3227" xr:uid="{3769FB79-91C9-4BDA-9709-A7AD3222C6B6}"/>
    <cellStyle name="Normal 77 2" xfId="3228" xr:uid="{36F9E60E-455D-49D0-B564-0A70EB2E2540}"/>
    <cellStyle name="Normal 78" xfId="3229" xr:uid="{8B490C05-332C-451E-A3E1-76AC0C337542}"/>
    <cellStyle name="Normal 79" xfId="3230" xr:uid="{FD8456D5-797A-431D-BE0A-2AEADB4F25B3}"/>
    <cellStyle name="Normal 79 2" xfId="3231" xr:uid="{BB1EDB8C-677C-4BE0-91E7-8E80EF645E4D}"/>
    <cellStyle name="Normal 8" xfId="3232" xr:uid="{CCF5D1A6-72FE-4AE7-A590-22DA8E287237}"/>
    <cellStyle name="Normal 8 10" xfId="3233" xr:uid="{8117C4E7-A888-41FD-B0C2-6FEA52D06E6D}"/>
    <cellStyle name="Normal 8 2" xfId="3234" xr:uid="{81DA8733-FE62-4961-90D5-D0C2DF0B3C2E}"/>
    <cellStyle name="Normal 8 2 2" xfId="3235" xr:uid="{4F92E6FF-5737-49F0-AD21-B30807ECE652}"/>
    <cellStyle name="Normal 8 2 2 2" xfId="3236" xr:uid="{7FB34496-44C5-4B4C-A61E-FAF8A82C8370}"/>
    <cellStyle name="Normal 8 3" xfId="3237" xr:uid="{E451E0D3-550D-4C8C-A215-758B2570D66F}"/>
    <cellStyle name="Normal 8 3 2" xfId="3238" xr:uid="{340A0A18-54C9-4BCF-9ABF-BE2AAB02E3EE}"/>
    <cellStyle name="Normal 8 3 2 2" xfId="3239" xr:uid="{836E606B-E03F-486D-A4C4-9030031A347E}"/>
    <cellStyle name="Normal 8 3 3" xfId="3240" xr:uid="{D8889C83-A305-49B7-B0BC-1B35738716C0}"/>
    <cellStyle name="Normal 8 4" xfId="3241" xr:uid="{234947D7-F5DB-46CF-A88D-A320E205302A}"/>
    <cellStyle name="Normal 8 4 2" xfId="3242" xr:uid="{BCC4ABE2-0083-4D44-BD80-03E6155D0128}"/>
    <cellStyle name="Normal 8 5" xfId="3243" xr:uid="{F0C45616-EAAA-4DE0-942D-33E67F6A01B0}"/>
    <cellStyle name="Normal 8 5 2" xfId="3244" xr:uid="{E3FACED9-F5ED-4CA7-A62E-EB9E2271A194}"/>
    <cellStyle name="Normal 8 6" xfId="3245" xr:uid="{A03B3065-8EA4-411B-A8A5-0184B2A13AAA}"/>
    <cellStyle name="Normal 8 6 2" xfId="3246" xr:uid="{9634EA79-3F1D-4B1C-94DA-FF15BF55BFB1}"/>
    <cellStyle name="Normal 8 7" xfId="3247" xr:uid="{4D314464-B14B-4514-87A6-9F294A6792D4}"/>
    <cellStyle name="Normal 8 7 2" xfId="3248" xr:uid="{1999D2E5-B938-429F-8F47-5E52B4836F85}"/>
    <cellStyle name="Normal 8 8" xfId="3249" xr:uid="{E6063D5E-7D1A-49C7-AEDF-2C9A86DA6F3F}"/>
    <cellStyle name="Normal 8 8 2" xfId="3250" xr:uid="{3B6A6BB0-E9D0-4A9F-B907-E716F3915AA4}"/>
    <cellStyle name="Normal 8 9" xfId="3251" xr:uid="{B9235C20-C2FC-4075-85FD-379A3A99603F}"/>
    <cellStyle name="Normal 80" xfId="3252" xr:uid="{7812A452-3724-4216-8726-80FBC91DE186}"/>
    <cellStyle name="Normal 80 2" xfId="3253" xr:uid="{77DF3FBA-5C10-43C0-87F9-6A4AFAD95D19}"/>
    <cellStyle name="Normal 81" xfId="3254" xr:uid="{B936300D-423F-4A22-A3B6-D66105B577EC}"/>
    <cellStyle name="Normal 81 2" xfId="3255" xr:uid="{F485847B-01EA-4FAA-A620-1C83C281113D}"/>
    <cellStyle name="Normal 82" xfId="3256" xr:uid="{D7951E4B-2A2C-4294-8A70-A7C7D722E530}"/>
    <cellStyle name="Normal 82 2" xfId="3257" xr:uid="{0B515402-6EDD-4FD8-8DCE-8BBD4BFB64C1}"/>
    <cellStyle name="Normal 83" xfId="3258" xr:uid="{95D1B6D1-D70E-4A59-A7C1-446A5F182227}"/>
    <cellStyle name="Normal 83 2" xfId="3259" xr:uid="{C2C5A8D8-8342-43B8-A68A-80D9BF72AD78}"/>
    <cellStyle name="Normal 84" xfId="3260" xr:uid="{0C4674C1-15C7-4E47-9554-86FD807F91EE}"/>
    <cellStyle name="Normal 84 2" xfId="3261" xr:uid="{F7252804-DFC1-4EAE-A59D-BB4879B6386E}"/>
    <cellStyle name="Normal 85" xfId="3262" xr:uid="{6C1C9AFC-58E0-4578-845F-E33A3B0B4D73}"/>
    <cellStyle name="Normal 85 2" xfId="3263" xr:uid="{4990F1BA-BD14-41B3-A816-289D1BE809E3}"/>
    <cellStyle name="Normal 86" xfId="3264" xr:uid="{C2B06E5B-500D-4D3C-BC26-E69FECACFD2D}"/>
    <cellStyle name="Normal 86 2" xfId="3265" xr:uid="{04141546-5D99-475D-8A11-7654847AF9CE}"/>
    <cellStyle name="Normal 87" xfId="3266" xr:uid="{B07529BF-C113-4235-8EDD-A2C1DCED0CCB}"/>
    <cellStyle name="Normal 88" xfId="3267" xr:uid="{4451EE46-B47E-4CD8-90C1-0B84E98E687D}"/>
    <cellStyle name="Normal 88 2" xfId="3268" xr:uid="{797F3D1D-8A45-4594-925B-80DEB4D21105}"/>
    <cellStyle name="Normal 89" xfId="3269" xr:uid="{F5D51A7E-E5EF-4FCB-8B16-F7F180CF8EE4}"/>
    <cellStyle name="Normal 89 2" xfId="3270" xr:uid="{47F343A8-7994-4627-9521-7B1A11B98F82}"/>
    <cellStyle name="Normal 9" xfId="3271" xr:uid="{9C72DF60-6A13-45EA-8445-4EFE47F453A3}"/>
    <cellStyle name="Normal 9 10" xfId="3272" xr:uid="{DEEB3F84-DC1B-44F9-80EA-534EBA922BDE}"/>
    <cellStyle name="Normal 9 2" xfId="3273" xr:uid="{08813C21-7A65-4E2C-A118-047D49B0B9DF}"/>
    <cellStyle name="Normal 9 2 2" xfId="3274" xr:uid="{45BE6689-C22D-4F29-9F5E-6E961DD1F331}"/>
    <cellStyle name="Normal 9 2 2 2" xfId="3275" xr:uid="{356232F0-CBFC-41DC-8332-0A369B4CDC7C}"/>
    <cellStyle name="Normal 9 3" xfId="3276" xr:uid="{EC086BFF-D86C-4C8F-8591-27C8ED4DBA3B}"/>
    <cellStyle name="Normal 9 3 2" xfId="3277" xr:uid="{40EE8376-0152-49D4-925F-645935B921C9}"/>
    <cellStyle name="Normal 9 3 2 2" xfId="3278" xr:uid="{E7FD6DB1-2AC4-4E79-BC19-6D55678F2912}"/>
    <cellStyle name="Normal 9 4" xfId="3279" xr:uid="{FD2B595B-F2F4-4E09-94DF-EB975F527927}"/>
    <cellStyle name="Normal 9 4 2" xfId="3280" xr:uid="{FBDE100A-93E6-4D47-9F8D-6B3CCDBEA01B}"/>
    <cellStyle name="Normal 9 5" xfId="3281" xr:uid="{960253BF-26E0-4FE2-B752-02293C6EB4F2}"/>
    <cellStyle name="Normal 9 6" xfId="3282" xr:uid="{A8CD3435-FE3C-4635-846B-2D4FD70F8B10}"/>
    <cellStyle name="Normal 9 7" xfId="3283" xr:uid="{2B462FE8-7431-4FB9-9E5E-5459FDD35819}"/>
    <cellStyle name="Normal 9 8" xfId="3284" xr:uid="{8ADF4CF2-81EE-416C-BE2F-A3B29CD4D002}"/>
    <cellStyle name="Normal 9 9" xfId="3285" xr:uid="{C3D077EC-788A-4850-9E7F-86D9A01C5922}"/>
    <cellStyle name="Normal 90" xfId="3286" xr:uid="{46A73C9A-89A5-4040-92B0-D05A91506A2A}"/>
    <cellStyle name="Normal 90 2" xfId="3287" xr:uid="{41D7D12B-8555-463E-9C2C-CFED50071147}"/>
    <cellStyle name="Normal 91" xfId="3288" xr:uid="{A19D8666-A487-4294-A668-244E32968F8C}"/>
    <cellStyle name="Normal 91 2" xfId="3289" xr:uid="{B3472AE3-246A-41C8-8F49-9AD5A553EBD3}"/>
    <cellStyle name="Normal 92" xfId="3290" xr:uid="{D5E46D14-F086-41E0-9EAE-5344551DD62A}"/>
    <cellStyle name="Normal 92 2" xfId="3291" xr:uid="{A2B85453-E5D6-4657-95F8-94E317BA75AE}"/>
    <cellStyle name="Normal 93" xfId="3292" xr:uid="{7D19D5A6-E1B9-4176-ACBA-5C81DAF88F35}"/>
    <cellStyle name="Normal 93 2" xfId="3293" xr:uid="{D6815F90-1427-45B2-B695-220F300D6177}"/>
    <cellStyle name="Normal 94" xfId="3294" xr:uid="{45354307-6BF1-48DD-8FF3-EC4F58D8C3C0}"/>
    <cellStyle name="Normal 95" xfId="3295" xr:uid="{0E8EE993-1209-4C36-9F5E-66B612F82A20}"/>
    <cellStyle name="Normal 95 2" xfId="3296" xr:uid="{000703FC-B39A-4798-A245-CC130E384934}"/>
    <cellStyle name="Normal 96" xfId="3297" xr:uid="{DA4215B9-C3EE-411C-BC83-059471C724FE}"/>
    <cellStyle name="Normal 96 2" xfId="3298" xr:uid="{AC5DD611-3304-40C1-9C0A-8599A0B2DD58}"/>
    <cellStyle name="Normal 97" xfId="3299" xr:uid="{4ECD8583-B6E5-4858-A5D3-874334CDFE4D}"/>
    <cellStyle name="Normal 98" xfId="3300" xr:uid="{CF70FD6C-89A1-49B1-AEB6-70EED0F0A222}"/>
    <cellStyle name="Normal 99" xfId="3301" xr:uid="{6B41F2C7-C4C5-4A65-90C3-DA28E92915E6}"/>
    <cellStyle name="Normal VN" xfId="3302" xr:uid="{5599D801-E686-4560-A330-C73A9342F158}"/>
    <cellStyle name="Normal1" xfId="3303" xr:uid="{559204FA-84BD-42E5-8C10-80C56E0A3B85}"/>
    <cellStyle name="Normal8" xfId="3304" xr:uid="{34AF9C12-D8F2-462A-8B8F-D0F2C869CDA7}"/>
    <cellStyle name="Normale_ PESO ELETTR." xfId="3305" xr:uid="{2007B8DC-BC25-4BBD-BE42-6A92678E405E}"/>
    <cellStyle name="Normalny_Cennik obowiazuje od 06-08-2001 r (1)" xfId="3306" xr:uid="{3845384A-0244-4571-8488-027A2FF176E1}"/>
    <cellStyle name="Note 2" xfId="3307" xr:uid="{ADD6918C-A26F-458B-B056-6F7ECE4388EE}"/>
    <cellStyle name="Note 2 2" xfId="3308" xr:uid="{E70A3055-52CF-4F6B-ACA7-1C99BCA08759}"/>
    <cellStyle name="Note 2 3" xfId="3309" xr:uid="{2360FB1C-4F37-4881-87BD-14F4BEA0D356}"/>
    <cellStyle name="NWM" xfId="3310" xr:uid="{98AAAD24-827E-4246-8C23-921B407F45D9}"/>
    <cellStyle name="Ô Được nối kết" xfId="3311" xr:uid="{C8D2DCE2-4B4A-4957-91B1-81CFA9AE2E60}"/>
    <cellStyle name="Ò_x000d_Normal_123569" xfId="3312" xr:uid="{59ABB282-BB00-4F3A-8133-E6DB5DB19EAF}"/>
    <cellStyle name="Œ…‹æØ‚è [0.00]_laroux" xfId="3313" xr:uid="{D982AFCD-7D4D-401B-ACA8-B0D9C5131F11}"/>
    <cellStyle name="Œ…‹æØ‚è_laroux" xfId="3314" xr:uid="{ED95FA02-FFA3-4CE5-9717-900BA0988790}"/>
    <cellStyle name="oft Excel]_x000d__x000a_Comment=open=/f ‚ðw’è‚·‚é‚ÆAƒ†[ƒU[’è‹`ŠÖ”‚ðŠÖ”“\‚è•t‚¯‚Ìˆê——‚É“o˜^‚·‚é‚±‚Æ‚ª‚Å‚«‚Ü‚·B_x000d__x000a_Maximized" xfId="3315" xr:uid="{BFF3D798-F591-4558-9513-6EE8CDC87B80}"/>
    <cellStyle name="oft Excel]_x000d__x000a_Comment=open=/f ‚ðŽw’è‚·‚é‚ÆAƒ†[ƒU[’è‹`ŠÖ”‚ðŠÖ”“\‚è•t‚¯‚Ìˆê——‚É“o˜^‚·‚é‚±‚Æ‚ª‚Å‚«‚Ü‚·B_x000d__x000a_Maximized" xfId="3316" xr:uid="{DE04088A-F028-464C-985F-4AE0907FD701}"/>
    <cellStyle name="oft Excel]_x000d__x000a_Comment=The open=/f lines load custom functions into the Paste Function list._x000d__x000a_Maximized=2_x000d__x000a_Basics=1_x000d__x000a_A" xfId="3317" xr:uid="{BC60BAC7-6133-4828-883B-643E0E602535}"/>
    <cellStyle name="oft Excel]_x000d__x000a_Comment=The open=/f lines load custom functions into the Paste Function list._x000d__x000a_Maximized=3_x000d__x000a_Basics=1_x000d__x000a_A" xfId="3318" xr:uid="{D54D22C9-B963-4498-8545-5319D656331D}"/>
    <cellStyle name="omma [0]_Mktg Prog" xfId="3319" xr:uid="{D7816713-009E-4C85-8955-90FD1D08946E}"/>
    <cellStyle name="ormal_Sheet1_1" xfId="3320" xr:uid="{355C7534-16D6-475D-BA97-F660109CF7CB}"/>
    <cellStyle name="Output 2" xfId="3321" xr:uid="{168FF82F-0B51-4FC5-B4FC-D95507C888BD}"/>
    <cellStyle name="Output 2 2" xfId="3322" xr:uid="{06E65372-BF56-421F-934E-3AFBC4D37524}"/>
    <cellStyle name="Output 2 3" xfId="3323" xr:uid="{18671C04-9F43-4FAD-A0DA-1B334EC7633E}"/>
    <cellStyle name="p" xfId="3324" xr:uid="{E11AF974-0B00-42EB-9700-84924DD363B0}"/>
    <cellStyle name="Pattern" xfId="3325" xr:uid="{90BAEF0E-7AB1-4FEF-8F5B-C46A69026EEB}"/>
    <cellStyle name="Pattern 2" xfId="3326" xr:uid="{93E7991B-2603-4E92-ACB6-15A71559D37E}"/>
    <cellStyle name="Pattern 3" xfId="3327" xr:uid="{E948B3BF-2DFA-4F4B-9E98-F99C171F31FE}"/>
    <cellStyle name="per.style" xfId="3328" xr:uid="{8ED1EFA7-F4FB-4A7B-9337-6FC4F5DFD459}"/>
    <cellStyle name="Percent [0]" xfId="3329" xr:uid="{AB324827-0EEA-4A62-B894-0D7972261ED7}"/>
    <cellStyle name="Percent [00]" xfId="3330" xr:uid="{D6E0F7B3-BDD2-4263-A81C-CA89CA9AEB29}"/>
    <cellStyle name="Percent [2]" xfId="3331" xr:uid="{013ADE49-BEEC-4FBB-BF6B-81DACD93E4F9}"/>
    <cellStyle name="Percent [2] 2" xfId="3332" xr:uid="{52C6C579-DE50-4084-BECD-CE2A24D003BD}"/>
    <cellStyle name="Percent [2] 3" xfId="3333" xr:uid="{3B64B1A9-86A8-4997-987D-CBF6D7A16469}"/>
    <cellStyle name="Percent 10" xfId="3334" xr:uid="{AE7141FD-EB8B-488B-AEB8-D04E3D0D162F}"/>
    <cellStyle name="Percent 10 2" xfId="3335" xr:uid="{F8448A16-D9D9-4A14-B9D4-FA848DEBDE59}"/>
    <cellStyle name="Percent 2" xfId="3336" xr:uid="{225D9E04-3BF9-4E1C-BD99-1570C67B387A}"/>
    <cellStyle name="Percent 2 2" xfId="3337" xr:uid="{0F7CEE9D-7025-470C-AADD-8EF69D60B365}"/>
    <cellStyle name="Percent 3" xfId="3338" xr:uid="{871A8D0C-903F-4C0E-928D-C51CACAE0AD0}"/>
    <cellStyle name="Percent 3 2" xfId="3339" xr:uid="{119F3A50-ECAB-4782-8FA9-8D9683605F9C}"/>
    <cellStyle name="Percent 4" xfId="3340" xr:uid="{F32CAF2A-9775-4932-BE0B-7CF4AE8F5D91}"/>
    <cellStyle name="Percent 4 2" xfId="3341" xr:uid="{4893BE1D-E760-42B0-82E8-9EDEDC06A658}"/>
    <cellStyle name="Percent 5" xfId="3342" xr:uid="{8E20BA5E-816C-48D6-8A3A-56AC2F55BDE9}"/>
    <cellStyle name="Percent 6" xfId="3343" xr:uid="{02430D5A-4A86-456F-B210-AB7CB7F03A37}"/>
    <cellStyle name="Percent 6 2" xfId="3344" xr:uid="{2CA2DAA9-7BD1-462D-90FB-AD9C1C79BFAA}"/>
    <cellStyle name="Percent 7" xfId="3345" xr:uid="{75EC0BD2-5659-43ED-A608-3F47189BBB75}"/>
    <cellStyle name="Percent 7 2" xfId="3346" xr:uid="{A34F7ECB-07EC-4EC8-AEE6-13C7792F9343}"/>
    <cellStyle name="Percent 8" xfId="3347" xr:uid="{5A9165C8-1991-4D9A-986A-ADE9B4465B2C}"/>
    <cellStyle name="Percent 8 2" xfId="3348" xr:uid="{4CD0C71E-541C-49BE-BE8C-D42F8D3B096E}"/>
    <cellStyle name="Percent 9" xfId="3349" xr:uid="{39937DC9-B4A3-42DE-A4EF-49A487DD81F9}"/>
    <cellStyle name="Percent 9 2" xfId="3350" xr:uid="{851CCC12-5044-4E59-B4C2-4E55747FBDBF}"/>
    <cellStyle name="PERCENTAGE" xfId="3351" xr:uid="{F48F7542-1A7B-43DD-8185-D76FF9E5930D}"/>
    <cellStyle name="PeriodB" xfId="3352" xr:uid="{5CBE7DB4-EDA6-47C5-B9B5-9B09CE4051DC}"/>
    <cellStyle name="PeriodE" xfId="3353" xr:uid="{977743D9-A6E7-4991-8D9D-D48A24108103}"/>
    <cellStyle name="Phần Trăm 2" xfId="3354" xr:uid="{366A4D98-53E5-4777-8701-32E64BB6A296}"/>
    <cellStyle name="P_x0015_Normal_Sheet1_Reserve" xfId="3355" xr:uid="{FBC74DB8-514E-4A0D-8316-5EEC4C85334C}"/>
    <cellStyle name="PrePop Currency (0)" xfId="3356" xr:uid="{4E9767CE-41DA-4C34-8382-14618E8DEC95}"/>
    <cellStyle name="PrePop Currency (2)" xfId="3357" xr:uid="{0043D8E7-FD97-4663-93D1-958D8415F4EF}"/>
    <cellStyle name="PrePop Units (0)" xfId="3358" xr:uid="{B079AC60-EF58-44FB-9D9D-745C255EA3F6}"/>
    <cellStyle name="PrePop Units (1)" xfId="3359" xr:uid="{4AECDDA3-8DB6-424D-80CF-B9D300275A53}"/>
    <cellStyle name="PrePop Units (2)" xfId="3360" xr:uid="{0747C040-DC16-4507-8D34-CCB1166B17EB}"/>
    <cellStyle name="pricing" xfId="3361" xr:uid="{D12897AB-4D8D-415D-BD1F-8596735020AA}"/>
    <cellStyle name="PSChar" xfId="3362" xr:uid="{277B8B46-2710-4BE1-A65A-001FA33A8B4C}"/>
    <cellStyle name="PSHeading" xfId="3363" xr:uid="{BAC45B6B-7AB7-46FD-AF3D-571D8B49BBF1}"/>
    <cellStyle name="PTQ2ACT" xfId="3364" xr:uid="{1E8D06A4-21A6-46B4-B932-9589F3028773}"/>
    <cellStyle name="PTQ3W18orma蒨ðmaormaormaormaormaormaormaormaormaorma肨 maormaormaormaormaormaormaorma" xfId="3365" xr:uid="{34BA8475-3D1A-41A0-BC01-341111E2B59A}"/>
    <cellStyle name="regstoresfromspecstores" xfId="3366" xr:uid="{1DFCDF57-690D-4AD0-BAF6-0D6C69D9EFCF}"/>
    <cellStyle name="RevList" xfId="3367" xr:uid="{F22DCD19-62EA-4D69-BB95-73D6E6C5C436}"/>
    <cellStyle name="rlink_tiªn l­în_x001b_Hyperlink_TONG HOP KINH PHI" xfId="3368" xr:uid="{186B60AD-7673-47CC-A625-383C1B831228}"/>
    <cellStyle name="rmal_ADAdot" xfId="3369" xr:uid="{F0237F0C-D09D-421D-A000-40145393AC31}"/>
    <cellStyle name="rmaormaormaormaorma肨Pmal_TH" xfId="3370" xr:uid="{89FC46C8-80A2-4B5C-9003-D2A9BB684C77}"/>
    <cellStyle name="rmaormaormaorma肨 maormaormaormaormaormaormaormaormaorma肨Pmal_TH" xfId="3371" xr:uid="{EEECF869-5D5E-48E1-95DC-9E115A498B08}"/>
    <cellStyle name="S—_x0008_" xfId="3372" xr:uid="{9FA194BB-A591-4C93-94AA-95C782504350}"/>
    <cellStyle name="S—_x0008_ 2" xfId="3373" xr:uid="{656D4ED6-1B10-4263-A6A4-F68029FC804A}"/>
    <cellStyle name="S—_x0008_ 3" xfId="3374" xr:uid="{D421A69B-A47E-4E61-9382-B5CA655BB127}"/>
    <cellStyle name="s]_x000d__x000a_spooler=yes_x000d__x000a_load=_x000d__x000a_Beep=yes_x000d__x000a_NullPort=None_x000d__x000a_BorderWidth=3_x000d__x000a_CursorBlinkRate=1200_x000d__x000a_DoubleClickSpeed=452_x000d__x000a_Programs=co" xfId="3375" xr:uid="{4EC1F8FA-6605-44D7-B0C3-C87B96450610}"/>
    <cellStyle name="SAPBEXaggData" xfId="3376" xr:uid="{A0A0874A-0C38-41A6-8EBD-2560B695EF09}"/>
    <cellStyle name="SAPBEXaggDataEmph" xfId="3377" xr:uid="{B5FF054C-8C28-42ED-86E8-557DC5C9588B}"/>
    <cellStyle name="SAPBEXaggItem" xfId="3378" xr:uid="{939A87A4-3CB1-40B8-A44B-C33EF6B01446}"/>
    <cellStyle name="SAPBEXchaText" xfId="3379" xr:uid="{03D92B72-6866-42C9-8549-62064551004D}"/>
    <cellStyle name="SAPBEXexcBad7" xfId="3380" xr:uid="{68429613-D1E1-4819-9798-8A84DD0021B0}"/>
    <cellStyle name="SAPBEXexcBad8" xfId="3381" xr:uid="{7D48E017-DC4A-41B2-BCA4-A76BDF1C4ED8}"/>
    <cellStyle name="SAPBEXexcBad9" xfId="3382" xr:uid="{B84A9242-6100-4A22-A08B-2B359DF1F4DA}"/>
    <cellStyle name="SAPBEXexcCritical4" xfId="3383" xr:uid="{0A19FFFB-F96C-4E78-B39D-1F5ADCCEE87D}"/>
    <cellStyle name="SAPBEXexcCritical5" xfId="3384" xr:uid="{0AAFD9BD-7CA0-4533-BD66-533F11BD65D8}"/>
    <cellStyle name="SAPBEXexcCritical6" xfId="3385" xr:uid="{5803C077-033D-4712-87BD-F750DDFE5092}"/>
    <cellStyle name="SAPBEXexcGood1" xfId="3386" xr:uid="{3AA61842-3E55-4412-9EF8-F5F5CBF74B21}"/>
    <cellStyle name="SAPBEXexcGood2" xfId="3387" xr:uid="{9CC08E80-98A3-430C-85C1-E3404DA003AB}"/>
    <cellStyle name="SAPBEXexcGood3" xfId="3388" xr:uid="{0518EA93-A458-4156-831D-AB51D08D41FB}"/>
    <cellStyle name="SAPBEXfilterDrill" xfId="3389" xr:uid="{25174D3C-F467-4282-94DD-FB12290B894F}"/>
    <cellStyle name="SAPBEXfilterItem" xfId="3390" xr:uid="{F6DF1460-3637-46AF-BFFC-4C3A99E3AEFA}"/>
    <cellStyle name="SAPBEXfilterText" xfId="3391" xr:uid="{7A64306A-8F60-4A2E-AA7A-56F5F79C8F11}"/>
    <cellStyle name="SAPBEXformats" xfId="3392" xr:uid="{A9F1CBB9-CC12-41EE-B984-79550B1083C2}"/>
    <cellStyle name="SAPBEXheaderItem" xfId="3393" xr:uid="{811D3071-E78F-446E-818E-68B32A72CA61}"/>
    <cellStyle name="SAPBEXheaderText" xfId="3394" xr:uid="{835B6AD5-CF7B-489E-9C2A-2094F841410E}"/>
    <cellStyle name="SAPBEXresData" xfId="3395" xr:uid="{D85BD8E5-2E68-40F4-8C97-D79B364D116D}"/>
    <cellStyle name="SAPBEXresDataEmph" xfId="3396" xr:uid="{41A67037-BA6D-4115-BB13-7FF499B9783D}"/>
    <cellStyle name="SAPBEXresItem" xfId="3397" xr:uid="{33D3F62F-819C-4115-8E22-01E43B9B9D39}"/>
    <cellStyle name="SAPBEXstdData" xfId="3398" xr:uid="{82825AE8-F8CA-4E94-B263-A9B496A1B2CD}"/>
    <cellStyle name="SAPBEXstdDataEmph" xfId="3399" xr:uid="{A19D516C-094D-4DAB-A62A-CCAD771A8684}"/>
    <cellStyle name="SAPBEXstdItem" xfId="3400" xr:uid="{6328556B-4871-4ADE-AF78-3D5438C96974}"/>
    <cellStyle name="SAPBEXtitle" xfId="3401" xr:uid="{64C446C5-4FAC-41EE-A5D8-39241D0EBF1D}"/>
    <cellStyle name="SAPBEXundefined" xfId="3402" xr:uid="{2A852D67-2E5E-4339-8530-8A0EB6BD2091}"/>
    <cellStyle name="_x0001_sç?" xfId="3403" xr:uid="{AF464890-9134-4246-8F8A-B148DFEE89EE}"/>
    <cellStyle name="serJet 1200 Series PCL 6" xfId="3404" xr:uid="{F7B21B64-8A9D-4AAC-8976-A2763A5F9355}"/>
    <cellStyle name="SHADEDSTORES" xfId="3405" xr:uid="{5EF9156D-45EE-4D8C-AE0D-346F61C17D09}"/>
    <cellStyle name="SHADEDSTORES 2" xfId="3406" xr:uid="{909F1DC1-568A-46C5-94F8-15BCADA5F5C3}"/>
    <cellStyle name="songuyen" xfId="3407" xr:uid="{0CF00A46-C772-4B9D-A0AB-635633629FB8}"/>
    <cellStyle name="specstores" xfId="3408" xr:uid="{720B4EF5-AE61-44EC-BF8B-CA615209DDCF}"/>
    <cellStyle name="Standard_AAbgleich" xfId="3409" xr:uid="{C9ECA626-A81E-4AF0-95B6-7B386E130F95}"/>
    <cellStyle name="STTDG" xfId="3410" xr:uid="{F875A946-BC73-498C-8139-0BFC278BF849}"/>
    <cellStyle name="Style 1" xfId="3411" xr:uid="{C6CAA26E-A644-4B53-BF17-248DF1F1E73C}"/>
    <cellStyle name="Style 10" xfId="3412" xr:uid="{A75FA878-FBEF-4FA9-BB5F-5EAC4122DB88}"/>
    <cellStyle name="Style 10 2" xfId="3413" xr:uid="{FEAA457E-0F24-48C0-98A6-A8AE5199B80C}"/>
    <cellStyle name="Style 11" xfId="3414" xr:uid="{ABFD6255-1C3B-4FD6-88B7-2CE2A6FD5521}"/>
    <cellStyle name="Style 12" xfId="3415" xr:uid="{D6DF3DFA-1494-4E43-A773-3464B547C691}"/>
    <cellStyle name="Style 13" xfId="3416" xr:uid="{B94AC50A-B386-4C7B-A5DF-0917240DB86B}"/>
    <cellStyle name="Style 14" xfId="3417" xr:uid="{7ADCA2B7-6439-43AD-9F75-53D9E16EB1CF}"/>
    <cellStyle name="Style 15" xfId="3418" xr:uid="{3D1D7F72-3A47-4B8C-8656-DDC92D74EB92}"/>
    <cellStyle name="Style 16" xfId="3419" xr:uid="{1456D947-DA3C-40DB-B439-72EF31AE37A3}"/>
    <cellStyle name="Style 17" xfId="3420" xr:uid="{6F6BE84F-6D48-4F96-AAEC-2561BA270B66}"/>
    <cellStyle name="Style 18" xfId="3421" xr:uid="{F61519CE-B7EE-4120-83B8-9697F2EB1EEF}"/>
    <cellStyle name="Style 19" xfId="3422" xr:uid="{305577D5-3B4F-4824-9740-50AD84126E66}"/>
    <cellStyle name="Style 2" xfId="3423" xr:uid="{CD8131CC-5A37-40A6-A861-9D00AD7F37CD}"/>
    <cellStyle name="Style 20" xfId="3424" xr:uid="{CECB88B0-7E37-427D-BE72-BB4124CA970A}"/>
    <cellStyle name="Style 20 2" xfId="3425" xr:uid="{951E0FD3-E3A8-481C-A8BD-CFBC6E29AE35}"/>
    <cellStyle name="Style 21" xfId="3426" xr:uid="{AE7EE8BB-0292-44F9-A2B0-34B13E49180D}"/>
    <cellStyle name="Style 22" xfId="3427" xr:uid="{3EC4145B-03C8-47DC-BD5B-5A7FF1489E39}"/>
    <cellStyle name="Style 23" xfId="3428" xr:uid="{62E7AB36-4692-4365-8E32-EE8295ABDEA7}"/>
    <cellStyle name="Style 23 2" xfId="3429" xr:uid="{E83FE4D0-5675-491C-AC5D-1DC2B87A7EE3}"/>
    <cellStyle name="Style 23 3" xfId="3430" xr:uid="{655D8843-3775-4A60-993A-1FF3A8C61A6C}"/>
    <cellStyle name="Style 24" xfId="3431" xr:uid="{25742EAE-D284-4DBF-A068-0EC03BED2B4D}"/>
    <cellStyle name="Style 24 2" xfId="3432" xr:uid="{D2666F80-B0C1-43BB-9801-36706C8CCCAC}"/>
    <cellStyle name="Style 25" xfId="3433" xr:uid="{9CDCFF38-806B-4E97-9087-6BC2D4D9953F}"/>
    <cellStyle name="Style 25 2" xfId="3434" xr:uid="{097281DA-9873-46B8-B0F3-5E538738B03E}"/>
    <cellStyle name="Style 26" xfId="3435" xr:uid="{D3D584C5-E31D-49E8-B2EB-6FB60021A6D9}"/>
    <cellStyle name="Style 27" xfId="3436" xr:uid="{574FF526-48B7-42B0-842B-FD15879BA73B}"/>
    <cellStyle name="Style 28" xfId="3437" xr:uid="{F4B578B1-D4C4-4DAC-953F-F5CD4C74BB25}"/>
    <cellStyle name="Style 29" xfId="3438" xr:uid="{62A2A0B4-42B9-4001-96B3-492C9A20ACBA}"/>
    <cellStyle name="Style 3" xfId="3439" xr:uid="{7BFB6420-54A9-469E-9359-3DC8DCEADC0B}"/>
    <cellStyle name="Style 30" xfId="3440" xr:uid="{F345A1B4-B1BE-4EB2-8020-8EA9C9B348B5}"/>
    <cellStyle name="Style 30 2" xfId="3441" xr:uid="{4190350A-6370-4F7D-AF9C-1566E0E4452D}"/>
    <cellStyle name="Style 31" xfId="3442" xr:uid="{01127AA2-6C0F-4997-AA88-5B3F9C1CDC86}"/>
    <cellStyle name="Style 31 2" xfId="3443" xr:uid="{DB2AC8FD-34EB-4B8B-B1BD-CBE334D5867F}"/>
    <cellStyle name="Style 32" xfId="3444" xr:uid="{AFBF06C8-A60A-48BE-B95D-7CA78E715FEA}"/>
    <cellStyle name="Style 33" xfId="3445" xr:uid="{3DDD2DA9-0127-4164-AB7D-5491B2DFFAD9}"/>
    <cellStyle name="Style 34" xfId="3446" xr:uid="{49A195CD-5348-4464-B0E3-2DC04BC8195F}"/>
    <cellStyle name="Style 35" xfId="3447" xr:uid="{7AD69F4C-8941-417B-B7BD-C30C45492060}"/>
    <cellStyle name="Style 36" xfId="3448" xr:uid="{6F4AFBB3-F9F7-433E-9B8B-4CEC3AFC8BB2}"/>
    <cellStyle name="Style 36 2" xfId="3449" xr:uid="{73974720-FE2F-4525-A9FC-E85AD14EF25A}"/>
    <cellStyle name="Style 37" xfId="3450" xr:uid="{F9948FBA-37A1-4B2C-9C7E-BB581D177EDE}"/>
    <cellStyle name="Style 37 2" xfId="3451" xr:uid="{68BBA478-FD63-4275-9B33-A5C12E52FE1C}"/>
    <cellStyle name="Style 38" xfId="3452" xr:uid="{575C0D54-6B28-4FBA-8675-CDD71D3D026C}"/>
    <cellStyle name="Style 39" xfId="3453" xr:uid="{879A77A5-4057-46A4-9155-889C46FE4B23}"/>
    <cellStyle name="Style 4" xfId="3454" xr:uid="{EB493529-B21B-46EF-8E73-4B3BE8DDA035}"/>
    <cellStyle name="Style 4 2" xfId="3455" xr:uid="{746D63C2-A311-473F-9802-5C94AC98377D}"/>
    <cellStyle name="Style 40" xfId="3456" xr:uid="{43DD79B6-73BE-4EF4-B340-53E5D415C6EA}"/>
    <cellStyle name="Style 41" xfId="3457" xr:uid="{E87F1B94-B64C-4C91-9E2D-79D4CEA33232}"/>
    <cellStyle name="Style 5" xfId="3458" xr:uid="{BEAEE93D-2B1F-4B2D-8EB2-58FDB1B36402}"/>
    <cellStyle name="Style 6" xfId="3459" xr:uid="{8CFD9136-AE19-4D8E-965E-3EB9076FB586}"/>
    <cellStyle name="Style 6 2" xfId="3460" xr:uid="{F5C61D76-8F65-499A-80E0-D47FF00B14C0}"/>
    <cellStyle name="Style 7" xfId="3461" xr:uid="{9C2C1352-B2D9-4775-915D-CCCBE7A844F9}"/>
    <cellStyle name="Style 7 2" xfId="3462" xr:uid="{E4119FED-1C0C-4C49-A59D-26A3FC0DCEA0}"/>
    <cellStyle name="Style 8" xfId="3463" xr:uid="{1EE25AB4-E808-4801-87C5-B08EC5A2CB7E}"/>
    <cellStyle name="Style 9" xfId="3464" xr:uid="{AD3F2E3E-402D-4205-9E15-BF4EFD365530}"/>
    <cellStyle name="Style Date" xfId="3465" xr:uid="{E9E817E7-A849-4178-9358-D88C3696A5C8}"/>
    <cellStyle name="style_1" xfId="3466" xr:uid="{17C46D05-1DF2-4113-94C3-F2CDD1FF0CFC}"/>
    <cellStyle name="subhead" xfId="3467" xr:uid="{54F5B0D2-BA35-4227-8B66-9C04EA46C1C7}"/>
    <cellStyle name="subhead 2" xfId="3468" xr:uid="{C7CA593B-0E20-4180-8598-095199D553FF}"/>
    <cellStyle name="Subtotal" xfId="3469" xr:uid="{5AB3487D-79FF-4B3F-855F-027AD8E696A6}"/>
    <cellStyle name="symbol" xfId="3470" xr:uid="{971C2A91-2F70-4B8F-90EC-B79803DA7DF5}"/>
    <cellStyle name="T" xfId="3471" xr:uid="{8B537406-8169-435A-ACEC-236F5D29EFE3}"/>
    <cellStyle name="T 2" xfId="3472" xr:uid="{A9808CAB-D4EC-4823-AA5F-E6153AC8B8E4}"/>
    <cellStyle name="T_bao cao" xfId="3473" xr:uid="{22FA8E05-4FA6-41F1-9158-6A1241EDB61E}"/>
    <cellStyle name="T_bao cao 2" xfId="3474" xr:uid="{7527AB61-39C0-405A-A541-F2873C038CB4}"/>
    <cellStyle name="T_Bao cao so lieu kiem toan nam 2007 sua" xfId="3475" xr:uid="{80F1B42E-BD68-4D3A-BFC4-8B691B795A79}"/>
    <cellStyle name="T_Bao cao so lieu kiem toan nam 2007 sua 2" xfId="3476" xr:uid="{31543629-9E93-429E-A83C-D20E3CC585EE}"/>
    <cellStyle name="T_Bao cao so lieu kiem toan nam 2007 sua_Tinh hinh TH du an 2010-2011 BC UBKTTW (phong Vxa)" xfId="3477" xr:uid="{9D15638A-6AA4-44AC-9D01-2617B18C06DD}"/>
    <cellStyle name="T_Bao cao so lieu kiem toan nam 2007 sua_Tinh hinh TH du an 2010-2011 BC UBKTTW (phong Vxa) 2" xfId="3478" xr:uid="{B1082FBC-D6FC-4C0E-8F1D-18CBFFB58DCA}"/>
    <cellStyle name="T_Bao cao so lieu kiem toan nam 2007 sua_Tinh hinh TH du an BC doan giam sat HDND (phong Vxa)" xfId="3479" xr:uid="{4CF7DD75-94AE-4346-BC06-7BE71AD1041A}"/>
    <cellStyle name="T_Bao cao so lieu kiem toan nam 2007 sua_Tinh hinh TH du an BC doan giam sat HDND (phong Vxa) 2" xfId="3480" xr:uid="{82BB7181-77F8-4C92-90C7-9F3AF7930C6A}"/>
    <cellStyle name="T_BBTNG-06" xfId="3481" xr:uid="{DBAE58BA-4941-420A-908D-5FAC21B12EA1}"/>
    <cellStyle name="T_BC CTMT-2008 Ttinh" xfId="3482" xr:uid="{C6514DA1-E5FD-41B7-A168-07E15C8737D6}"/>
    <cellStyle name="T_BC CTMT-2008 Ttinh_Tinh hinh TH du an 2010-2011 BC UBKTTW (phong Vxa)" xfId="3483" xr:uid="{B5C4CDA6-3F0B-465C-8500-20E0E4AA5520}"/>
    <cellStyle name="T_BC CTMT-2008 Ttinh_Tinh hinh TH du an BC doan giam sat HDND (phong Vxa)" xfId="3484" xr:uid="{523CEF73-DEF6-456E-B115-DD2454C57CA4}"/>
    <cellStyle name="T_Biểu chỉ tiêu sản xuất lâm nghiệp 2014" xfId="3485" xr:uid="{CA061970-A368-4AEC-9E4C-47D7174A75A7}"/>
    <cellStyle name="T_Biểu hướng dẫn KH 2014 (Von DT - ngành va chu dau tu)" xfId="3486" xr:uid="{3330684C-1C73-4D6D-90F4-663F4A56EB23}"/>
    <cellStyle name="T_Bieu Lao dong bo sung thang 3" xfId="3487" xr:uid="{5B092DAC-5C19-4ABC-9487-6B3A5C3A699E}"/>
    <cellStyle name="T_Bieu Lao dong bo sung thang 3 2" xfId="3488" xr:uid="{A6E9458B-BE25-48DC-BCB2-6E238FD2659A}"/>
    <cellStyle name="T_Bieu mau danh muc du an thuoc CTMTQG nam 2008" xfId="3489" xr:uid="{5ABD1914-9ED9-44BA-A4F7-9ECF8EE5629A}"/>
    <cellStyle name="T_Bieu mau danh muc du an thuoc CTMTQG nam 2008 2" xfId="3490" xr:uid="{B31D1652-17EC-4432-B954-E45A85C3CD05}"/>
    <cellStyle name="T_Bieu mau danh muc du an thuoc CTMTQG nam 2008_Tinh hinh TH du an 2010-2011 BC UBKTTW (phong Vxa)" xfId="3491" xr:uid="{7CE9DF2C-C730-423E-9A84-FA58ED912C4F}"/>
    <cellStyle name="T_Bieu mau danh muc du an thuoc CTMTQG nam 2008_Tinh hinh TH du an 2010-2011 BC UBKTTW (phong Vxa) 2" xfId="3492" xr:uid="{3F2C4A93-1AB0-4C67-97E6-A752C4292AE3}"/>
    <cellStyle name="T_Bieu mau danh muc du an thuoc CTMTQG nam 2008_Tinh hinh TH du an BC doan giam sat HDND (phong Vxa)" xfId="3493" xr:uid="{A01B9939-7A25-4FC2-A740-44564D63E6A7}"/>
    <cellStyle name="T_Bieu mau danh muc du an thuoc CTMTQG nam 2008_Tinh hinh TH du an BC doan giam sat HDND (phong Vxa) 2" xfId="3494" xr:uid="{B557D407-5ABE-48DD-9343-42C62F74A856}"/>
    <cellStyle name="T_Bieu tong hop nhu cau ung 2011 da chon loc -Mien nui" xfId="3495" xr:uid="{21135241-9F93-4B57-A431-1118B1C04D77}"/>
    <cellStyle name="T_Bieu tong hop nhu cau ung 2011 da chon loc -Mien nui 2" xfId="3496" xr:uid="{F18FE37E-1805-4075-AA39-A629C480DCD9}"/>
    <cellStyle name="T_Bieu tong hop nhu cau ung 2011 da chon loc -Mien nui_Tinh hinh TH du an 2010-2011 BC UBKTTW (phong Vxa)" xfId="3497" xr:uid="{6CA2C528-EDE4-42A6-84A2-BF26AE36BA97}"/>
    <cellStyle name="T_Bieu tong hop nhu cau ung 2011 da chon loc -Mien nui_Tinh hinh TH du an 2010-2011 BC UBKTTW (phong Vxa) 2" xfId="3498" xr:uid="{45AE3AC2-4A30-4951-8781-1E1480D256F0}"/>
    <cellStyle name="T_Bieu tong hop nhu cau ung 2011 da chon loc -Mien nui_Tinh hinh TH du an BC doan giam sat HDND (phong Vxa)" xfId="3499" xr:uid="{CEA4F408-DDD2-44F8-9C3F-27FCEA25C5ED}"/>
    <cellStyle name="T_Bieu tong hop nhu cau ung 2011 da chon loc -Mien nui_Tinh hinh TH du an BC doan giam sat HDND (phong Vxa) 2" xfId="3500" xr:uid="{E232FD6A-44D7-440C-841D-5300DA148F79}"/>
    <cellStyle name="T_Book1" xfId="3501" xr:uid="{27F4FC4C-1AC8-4CFA-B4DE-66222E2EFF74}"/>
    <cellStyle name="T_Book1 2" xfId="3502" xr:uid="{7419FD89-73B3-4FB9-BE79-62013C5BB88A}"/>
    <cellStyle name="T_Book1_1" xfId="3503" xr:uid="{57936285-AED9-4A8F-B9EE-128509F4BB32}"/>
    <cellStyle name="T_Book1_1_Bang tong hop Von dau tu 2011 bao cao QH (15-11)" xfId="3504" xr:uid="{63CD92B6-32DF-4027-933B-D11174898538}"/>
    <cellStyle name="T_Book1_1_BCĐNT NĂM T 12 -2012 thuy gui chi huong MOI " xfId="3505" xr:uid="{47B6852D-ABF9-4A17-BF21-753F90C74618}"/>
    <cellStyle name="T_Book1_1_BCĐNT T1 -2013 " xfId="3506" xr:uid="{D48C84EF-6DAD-4BD7-9F0F-32D2819D481F}"/>
    <cellStyle name="T_Book1_1_Bieu Lao dong bo sung thang 3" xfId="3507" xr:uid="{B33FCE59-DBA5-4C35-ADA3-595BC5586F2B}"/>
    <cellStyle name="T_Book1_1_Bieu tong hop nhu cau ung 2011 da chon loc -Mien nui" xfId="3508" xr:uid="{88673F4F-2425-49C6-968F-F27EFD07BD5F}"/>
    <cellStyle name="T_Book1_1_Bieu tong hop nhu cau ung 2011 da chon loc -Mien nui 2" xfId="3509" xr:uid="{906884E0-52F9-4526-901B-2E901E77F27F}"/>
    <cellStyle name="T_Book1_1_Bieu tong hop nhu cau ung 2011 da chon loc -Mien nui_Tinh hinh TH du an 2010-2011 BC UBKTTW (phong Vxa)" xfId="3510" xr:uid="{E7DACDB2-2083-4F46-BF01-76CA7EAD1B31}"/>
    <cellStyle name="T_Book1_1_Bieu tong hop nhu cau ung 2011 da chon loc -Mien nui_Tinh hinh TH du an 2010-2011 BC UBKTTW (phong Vxa) 2" xfId="3511" xr:uid="{5B86874D-1E7E-4273-8C8C-9185C71A9FE9}"/>
    <cellStyle name="T_Book1_1_Bieu tong hop nhu cau ung 2011 da chon loc -Mien nui_Tinh hinh TH du an BC doan giam sat HDND (phong Vxa)" xfId="3512" xr:uid="{FDC8AC77-7735-4FDA-A6D9-9D3BEEDB0CFD}"/>
    <cellStyle name="T_Book1_1_Bieu tong hop nhu cau ung 2011 da chon loc -Mien nui_Tinh hinh TH du an BC doan giam sat HDND (phong Vxa) 2" xfId="3513" xr:uid="{3DA753D5-F000-4E17-9E23-68A13F6DA466}"/>
    <cellStyle name="T_Book1_1_Book1" xfId="3514" xr:uid="{D03D366C-78D9-4FE9-A30D-E79D036FC3D3}"/>
    <cellStyle name="T_Book1_1_CPK" xfId="3515" xr:uid="{9511FB6C-68D9-4805-B7BD-06D7196207D4}"/>
    <cellStyle name="T_Book1_1_KL Dap BCua" xfId="3516" xr:uid="{65CEA66D-E563-4BE4-9FCA-A74BAE3FA5FC}"/>
    <cellStyle name="T_Book1_1_KL Dap BCua 2" xfId="3517" xr:uid="{1E85CDE0-C5BE-45F1-A22F-5D4B2F007B78}"/>
    <cellStyle name="T_Book1_1_Thiet bi" xfId="3518" xr:uid="{33FEF30F-697E-4BB8-95C3-DA7F465E6771}"/>
    <cellStyle name="T_Book1_2" xfId="3519" xr:uid="{484C05CE-D130-4EA5-883E-9202F13176F6}"/>
    <cellStyle name="T_Book1_2_BCĐNT NĂM T 12 -2012 thuy gui chi huong MOI " xfId="3520" xr:uid="{3207E54E-8271-4E0B-9A4A-447374A69839}"/>
    <cellStyle name="T_Book1_2_BCĐNT NĂM T 12 -2012 thuy gui chi huong MOI  2" xfId="3521" xr:uid="{F62A5DFC-349C-4BFF-AB4A-D21E47218057}"/>
    <cellStyle name="T_Book1_2_BCĐNT T1 -2013 " xfId="3522" xr:uid="{54922818-8590-4E24-99BB-D31F4FF2A4A7}"/>
    <cellStyle name="T_Book1_2_BCĐNT T1 -2013  2" xfId="3523" xr:uid="{63AA66CB-078B-4763-B37D-7619C42D9F03}"/>
    <cellStyle name="T_Book1_2_Book1" xfId="3524" xr:uid="{DFA662C9-BDB3-47F1-8D6D-C69DC9D49A44}"/>
    <cellStyle name="T_Book1_2_du toan tham tra xa ban lam - thuan chau lan 2" xfId="3525" xr:uid="{ED194205-DC06-4628-8D03-B238A7A85F83}"/>
    <cellStyle name="T_Book1_3" xfId="3526" xr:uid="{6981FF6E-381C-46B8-8112-F5A99B02D7F5}"/>
    <cellStyle name="T_Book1_3 2" xfId="3527" xr:uid="{9C2E44AB-E5BF-4394-9E05-558632B04F5F}"/>
    <cellStyle name="T_Book1_3_BCĐNT NĂM T 12 -2012 thuy gui chi huong MOI " xfId="3528" xr:uid="{9EBF88DD-1F70-453D-A275-511B6D2372E7}"/>
    <cellStyle name="T_Book1_3_BCĐNT T1 -2013 " xfId="3529" xr:uid="{0C9758FD-A5D0-46BC-97CA-AEF162F40BDB}"/>
    <cellStyle name="T_Book1_4" xfId="3530" xr:uid="{D9883438-0CAE-454E-A79F-EED138E9E7C5}"/>
    <cellStyle name="T_Book1_bang tinh tai trong" xfId="3531" xr:uid="{0C64F98E-DEB4-4395-BA31-E91D7DEA8855}"/>
    <cellStyle name="T_Book1_Bang tong hop Von dau tu 2011 bao cao QH (15-11)" xfId="3532" xr:uid="{CFC1A056-C941-478B-88A5-D6521EDA8103}"/>
    <cellStyle name="T_Book1_Bieu Lao dong bo sung thang 3" xfId="3533" xr:uid="{E7D97217-867F-465A-BA8F-CB6CA961D8DD}"/>
    <cellStyle name="T_Book1_Bieu mau danh muc du an thuoc CTMTQG nam 2008" xfId="3534" xr:uid="{69A67B01-589A-42D1-99DE-39C8CF3B2AD1}"/>
    <cellStyle name="T_Book1_Bieu mau danh muc du an thuoc CTMTQG nam 2008_Tinh hinh TH du an 2010-2011 BC UBKTTW (phong Vxa)" xfId="3535" xr:uid="{CEC8C8BC-F2FB-4BE3-A778-8AE6AAC36585}"/>
    <cellStyle name="T_Book1_Bieu mau danh muc du an thuoc CTMTQG nam 2008_Tinh hinh TH du an BC doan giam sat HDND (phong Vxa)" xfId="3536" xr:uid="{1DAA0F8C-D041-4A51-8C3D-5C726B0AC2B6}"/>
    <cellStyle name="T_Book1_Bieu tong hop nhu cau ung 2011 da chon loc -Mien nui" xfId="3537" xr:uid="{A8A1F5CB-C7C9-4E61-968B-FB8146AAF804}"/>
    <cellStyle name="T_Book1_Bieu tong hop nhu cau ung 2011 da chon loc -Mien nui_Tinh hinh TH du an 2010-2011 BC UBKTTW (phong Vxa)" xfId="3538" xr:uid="{05DF44AD-D2BE-45CB-83E7-6B0626CD64AD}"/>
    <cellStyle name="T_Book1_Bieu tong hop nhu cau ung 2011 da chon loc -Mien nui_Tinh hinh TH du an BC doan giam sat HDND (phong Vxa)" xfId="3539" xr:uid="{4222D3F5-CF5E-4F8F-A41A-F3A4C9DEE0AE}"/>
    <cellStyle name="T_Book1_Book1" xfId="3540" xr:uid="{82759B31-F1ED-446B-821E-A8826E0F28EC}"/>
    <cellStyle name="T_Book1_Book1_1" xfId="3541" xr:uid="{2533EAE6-03EB-45F8-BDDD-8BC6D781C9AD}"/>
    <cellStyle name="T_Book1_Book1_BCĐNT NĂM T 12 -2012 thuy gui chi huong MOI " xfId="3542" xr:uid="{D569431A-91A6-4574-8EB8-9E9997C344FA}"/>
    <cellStyle name="T_Book1_Book1_BCĐNT NĂM T 12 -2012 thuy gui chi huong MOI  2" xfId="3543" xr:uid="{BD14EBC7-BD64-4216-86C5-5871EFE359C4}"/>
    <cellStyle name="T_Book1_Book1_BCĐNT T1 -2013 " xfId="3544" xr:uid="{F67EA2D8-75BE-497A-AA60-0008F992D3BA}"/>
    <cellStyle name="T_Book1_Book1_BCĐNT T1 -2013  2" xfId="3545" xr:uid="{39A700A8-9E37-49A5-AD26-95EA944E3739}"/>
    <cellStyle name="T_Book1_Book1_Book1" xfId="3546" xr:uid="{0B2C4BBE-6C25-4906-A13A-6695E0F284D8}"/>
    <cellStyle name="T_Book1_Book1_Book1 2" xfId="3547" xr:uid="{9CCB4097-7F65-45CC-93B1-1545F5C128CA}"/>
    <cellStyle name="T_Book1_Cong trinh co y kien LD_Dang_NN_2011-Tay nguyen-9-10" xfId="3548" xr:uid="{0C672E35-ED98-4409-A012-8D945A7BE5A2}"/>
    <cellStyle name="T_Book1_Cong trinh co y kien LD_Dang_NN_2011-Tay nguyen-9-10_Tinh hinh TH du an 2010-2011 BC UBKTTW (phong Vxa)" xfId="3549" xr:uid="{0468309F-25FB-4D91-9E23-884CCE5A7E35}"/>
    <cellStyle name="T_Book1_Cong trinh co y kien LD_Dang_NN_2011-Tay nguyen-9-10_Tinh hinh TH du an BC doan giam sat HDND (phong Vxa)" xfId="3550" xr:uid="{87513095-19F3-4A64-8B2D-934379848C62}"/>
    <cellStyle name="T_Book1_CPK" xfId="3551" xr:uid="{7E334201-22B2-4E50-8F78-84E84A33F9B8}"/>
    <cellStyle name="T_Book1_Du an khoi cong moi nam 2010" xfId="3552" xr:uid="{AA579F23-5DC4-47AA-B42A-9C804A40873A}"/>
    <cellStyle name="T_Book1_Du an khoi cong moi nam 2010_Tinh hinh TH du an 2010-2011 BC UBKTTW (phong Vxa)" xfId="3553" xr:uid="{B633A521-9435-4BC5-B4CF-49C7FA16CEEB}"/>
    <cellStyle name="T_Book1_Du an khoi cong moi nam 2010_Tinh hinh TH du an BC doan giam sat HDND (phong Vxa)" xfId="3554" xr:uid="{653470B7-A055-47E1-A8DB-9B8FEA9F6143}"/>
    <cellStyle name="T_Book1_Hang Tom goi9 9-07(Cau 12 sua)" xfId="3555" xr:uid="{16345AF0-C5EC-40BF-B49E-7327B9B7F680}"/>
    <cellStyle name="T_Book1_Ket qua phan bo von nam 2008" xfId="3556" xr:uid="{17D02585-2035-4498-BF01-F9ED167100BA}"/>
    <cellStyle name="T_Book1_Ket qua phan bo von nam 2008_Tinh hinh TH du an 2010-2011 BC UBKTTW (phong Vxa)" xfId="3557" xr:uid="{3A0004BE-3F81-436A-812A-BB40C43DB288}"/>
    <cellStyle name="T_Book1_Ket qua phan bo von nam 2008_Tinh hinh TH du an BC doan giam sat HDND (phong Vxa)" xfId="3558" xr:uid="{CC01B40E-9575-416C-820B-B4A7793017A1}"/>
    <cellStyle name="T_Book1_KH XDCB_2008 lan 2 sua ngay 10-11" xfId="3559" xr:uid="{817BDB60-D52F-4FD7-B8FA-AA9FFD658C52}"/>
    <cellStyle name="T_Book1_KH XDCB_2008 lan 2 sua ngay 10-11_Tinh hinh TH du an 2010-2011 BC UBKTTW (phong Vxa)" xfId="3560" xr:uid="{F56FA057-B663-4CD9-A0C1-B3FAF7E012B6}"/>
    <cellStyle name="T_Book1_KH XDCB_2008 lan 2 sua ngay 10-11_Tinh hinh TH du an BC doan giam sat HDND (phong Vxa)" xfId="3561" xr:uid="{B4DC8562-0DC6-45AE-A1D0-9D662F736FEF}"/>
    <cellStyle name="T_Book1_Khoi luong chinh Hang Tom" xfId="3562" xr:uid="{AEA5F3D8-578F-4D79-A6CC-4471013C5E57}"/>
    <cellStyle name="T_Book1_KL Dap BCua" xfId="3563" xr:uid="{5B7E975B-2A70-446A-A063-19071A23CBD9}"/>
    <cellStyle name="T_Book1_Nhu cau von ung truoc 2011 Tha h Hoa + Nge An gui TW" xfId="3564" xr:uid="{98434B50-FEF6-4136-A118-9EFF5E1AC4A6}"/>
    <cellStyle name="T_Book1_TH ung tren 70%-Ra soat phap ly-8-6 (dung de chuyen vao vu TH)" xfId="3565" xr:uid="{B843528D-8DC3-4967-95EE-7C022D8FD836}"/>
    <cellStyle name="T_Book1_TH ung tren 70%-Ra soat phap ly-8-6 (dung de chuyen vao vu TH)_Tinh hinh TH du an 2010-2011 BC UBKTTW (phong Vxa)" xfId="3566" xr:uid="{23548FDA-089E-44F4-97F9-B39604E671F8}"/>
    <cellStyle name="T_Book1_TH ung tren 70%-Ra soat phap ly-8-6 (dung de chuyen vao vu TH)_Tinh hinh TH du an BC doan giam sat HDND (phong Vxa)" xfId="3567" xr:uid="{23D64ADA-8105-4721-A105-6D4337363921}"/>
    <cellStyle name="T_Book1_TH y kien LD_KH 2010 Ca Nuoc 22-9-2011-Gui ca Vu" xfId="3568" xr:uid="{4E195284-0931-4770-93E2-C58E049CC3B1}"/>
    <cellStyle name="T_Book1_TH y kien LD_KH 2010 Ca Nuoc 22-9-2011-Gui ca Vu_Tinh hinh TH du an 2010-2011 BC UBKTTW (phong Vxa)" xfId="3569" xr:uid="{BFEF4D8C-FD44-4F6C-9569-044B86F9F90D}"/>
    <cellStyle name="T_Book1_TH y kien LD_KH 2010 Ca Nuoc 22-9-2011-Gui ca Vu_Tinh hinh TH du an BC doan giam sat HDND (phong Vxa)" xfId="3570" xr:uid="{6C8E39A4-FE12-4CD9-9F90-AA3CAC1C8CE6}"/>
    <cellStyle name="T_Book1_Thiet bi" xfId="3571" xr:uid="{108B0C78-CA4E-4D9C-8174-2A691A016222}"/>
    <cellStyle name="T_Book1_TN - Ho tro khac 2011" xfId="3572" xr:uid="{AADFD121-0938-4A15-A687-54B8F15EAEB7}"/>
    <cellStyle name="T_Book1_TN - Ho tro khac 2011_Tinh hinh TH du an 2010-2011 BC UBKTTW (phong Vxa)" xfId="3573" xr:uid="{666BCE71-3D37-4212-BC0E-82F0B57F34BF}"/>
    <cellStyle name="T_Book1_TN - Ho tro khac 2011_Tinh hinh TH du an BC doan giam sat HDND (phong Vxa)" xfId="3574" xr:uid="{760F217E-70AA-4333-B40E-D9EEA47E96F7}"/>
    <cellStyle name="T_Book1_ung truoc 2011 NSTW Thanh Hoa + Nge An gui Thu 12-5" xfId="3575" xr:uid="{259B6404-F267-4052-A9F7-4B034C234245}"/>
    <cellStyle name="T_Cau Phu Phuong" xfId="3576" xr:uid="{5AA9D235-AFBC-4883-9E3F-2DEC62B586F0}"/>
    <cellStyle name="T_Chuan bi dau tu nam 2008" xfId="3577" xr:uid="{61B3F5EB-E6D6-4EEA-9233-FFD01EA46AA4}"/>
    <cellStyle name="T_Chuan bi dau tu nam 2008 2" xfId="3578" xr:uid="{53BC96E6-7773-404D-938D-5B047CBF30EE}"/>
    <cellStyle name="T_Chuan bi dau tu nam 2008_Tinh hinh TH du an 2010-2011 BC UBKTTW (phong Vxa)" xfId="3579" xr:uid="{D32390DE-6291-48A8-8AE4-898B38B48D3A}"/>
    <cellStyle name="T_Chuan bi dau tu nam 2008_Tinh hinh TH du an 2010-2011 BC UBKTTW (phong Vxa) 2" xfId="3580" xr:uid="{7B184140-C3E4-462D-9E6C-695EB9562058}"/>
    <cellStyle name="T_Chuan bi dau tu nam 2008_Tinh hinh TH du an BC doan giam sat HDND (phong Vxa)" xfId="3581" xr:uid="{16F62158-77E0-4BDC-9E56-FE0818FD64D1}"/>
    <cellStyle name="T_Chuan bi dau tu nam 2008_Tinh hinh TH du an BC doan giam sat HDND (phong Vxa) 2" xfId="3582" xr:uid="{8D276A03-8CF5-4F5E-8B44-51FB6E688601}"/>
    <cellStyle name="T_Copy of Bao cao  XDCB 7 thang nam 2008_So KH&amp;DT SUA" xfId="3583" xr:uid="{B76EBBC5-B931-4D69-8FA7-98B360BC2974}"/>
    <cellStyle name="T_Copy of Bao cao  XDCB 7 thang nam 2008_So KH&amp;DT SUA 2" xfId="3584" xr:uid="{424D4949-98AE-45B8-A62D-BD61DF3485D9}"/>
    <cellStyle name="T_Copy of Bao cao  XDCB 7 thang nam 2008_So KH&amp;DT SUA_Tinh hinh TH du an 2010-2011 BC UBKTTW (phong Vxa)" xfId="3585" xr:uid="{5416CF71-A85A-4A91-B9D1-B8AA35F22EA9}"/>
    <cellStyle name="T_Copy of Bao cao  XDCB 7 thang nam 2008_So KH&amp;DT SUA_Tinh hinh TH du an 2010-2011 BC UBKTTW (phong Vxa) 2" xfId="3586" xr:uid="{44D5C6AE-83D5-44B1-B9E9-E84467FE1893}"/>
    <cellStyle name="T_Copy of Bao cao  XDCB 7 thang nam 2008_So KH&amp;DT SUA_Tinh hinh TH du an BC doan giam sat HDND (phong Vxa)" xfId="3587" xr:uid="{270CDAB6-FB4A-42AD-9543-43B3B5972D38}"/>
    <cellStyle name="T_Copy of Bao cao  XDCB 7 thang nam 2008_So KH&amp;DT SUA_Tinh hinh TH du an BC doan giam sat HDND (phong Vxa) 2" xfId="3588" xr:uid="{6E9DFACE-E73F-42DC-B0AC-79B85DFD5798}"/>
    <cellStyle name="T_CPK" xfId="3589" xr:uid="{52CFC284-206B-499E-8C5E-9F7B3A15B12C}"/>
    <cellStyle name="T_CPK 2" xfId="3590" xr:uid="{9C307808-2884-43E5-B5B0-8C716ACDBEDF}"/>
    <cellStyle name="T_CTMTQG 2008" xfId="3591" xr:uid="{A579447D-F817-4F7B-A708-CE9D1B954DE8}"/>
    <cellStyle name="T_CTMTQG 2008 2" xfId="3592" xr:uid="{417D9BE6-98B3-44FC-8788-B5FB31B64E32}"/>
    <cellStyle name="T_CTMTQG 2008_Bieu mau danh muc du an thuoc CTMTQG nam 2008" xfId="3593" xr:uid="{966A23E1-5D29-4CE5-85D7-948BE9F48575}"/>
    <cellStyle name="T_CTMTQG 2008_Bieu mau danh muc du an thuoc CTMTQG nam 2008 2" xfId="3594" xr:uid="{FF223FB3-B0A9-4BEC-965B-BBB6B871076D}"/>
    <cellStyle name="T_CTMTQG 2008_Bieu mau danh muc du an thuoc CTMTQG nam 2008_Tinh hinh TH du an 2010-2011 BC UBKTTW (phong Vxa)" xfId="3595" xr:uid="{104CC055-6B5D-49D5-8A62-9B6F9EC0A8FF}"/>
    <cellStyle name="T_CTMTQG 2008_Bieu mau danh muc du an thuoc CTMTQG nam 2008_Tinh hinh TH du an 2010-2011 BC UBKTTW (phong Vxa) 2" xfId="3596" xr:uid="{F06E33AB-D3CD-4E55-B199-C639215A7C27}"/>
    <cellStyle name="T_CTMTQG 2008_Bieu mau danh muc du an thuoc CTMTQG nam 2008_Tinh hinh TH du an BC doan giam sat HDND (phong Vxa)" xfId="3597" xr:uid="{5A2CC68F-1FE3-47E1-B2F1-023CAF76B4E0}"/>
    <cellStyle name="T_CTMTQG 2008_Bieu mau danh muc du an thuoc CTMTQG nam 2008_Tinh hinh TH du an BC doan giam sat HDND (phong Vxa) 2" xfId="3598" xr:uid="{ABEFE029-9449-45A0-8E2F-1AC5403DF770}"/>
    <cellStyle name="T_CTMTQG 2008_Hi-Tong hop KQ phan bo KH nam 08- LD fong giao 15-11-08" xfId="3599" xr:uid="{D5211497-5CC4-4C13-A5D9-1F81BAAB76BC}"/>
    <cellStyle name="T_CTMTQG 2008_Hi-Tong hop KQ phan bo KH nam 08- LD fong giao 15-11-08 2" xfId="3600" xr:uid="{1F021F07-1B74-4333-84E4-26112FB0440D}"/>
    <cellStyle name="T_CTMTQG 2008_Hi-Tong hop KQ phan bo KH nam 08- LD fong giao 15-11-08_Tinh hinh TH du an 2010-2011 BC UBKTTW (phong Vxa)" xfId="3601" xr:uid="{B4193A16-1DE5-4138-ADB6-8867CD09728D}"/>
    <cellStyle name="T_CTMTQG 2008_Hi-Tong hop KQ phan bo KH nam 08- LD fong giao 15-11-08_Tinh hinh TH du an 2010-2011 BC UBKTTW (phong Vxa) 2" xfId="3602" xr:uid="{16E29018-8485-4D89-94FD-D2542580DED0}"/>
    <cellStyle name="T_CTMTQG 2008_Hi-Tong hop KQ phan bo KH nam 08- LD fong giao 15-11-08_Tinh hinh TH du an BC doan giam sat HDND (phong Vxa)" xfId="3603" xr:uid="{E0DF9DCB-6D6F-416B-8537-1153D8135853}"/>
    <cellStyle name="T_CTMTQG 2008_Hi-Tong hop KQ phan bo KH nam 08- LD fong giao 15-11-08_Tinh hinh TH du an BC doan giam sat HDND (phong Vxa) 2" xfId="3604" xr:uid="{EADD66D6-0D95-4BEE-B3F8-82EDF850A641}"/>
    <cellStyle name="T_CTMTQG 2008_Ket qua thuc hien nam 2008" xfId="3605" xr:uid="{BBC78E41-68AC-488C-9A32-BB586E3963C6}"/>
    <cellStyle name="T_CTMTQG 2008_Ket qua thuc hien nam 2008 2" xfId="3606" xr:uid="{40077D29-6F1D-4854-BDC3-562C05E9CF01}"/>
    <cellStyle name="T_CTMTQG 2008_Ket qua thuc hien nam 2008_Tinh hinh TH du an 2010-2011 BC UBKTTW (phong Vxa)" xfId="3607" xr:uid="{243A4599-5B2E-42AB-8F3A-730AA6C9E085}"/>
    <cellStyle name="T_CTMTQG 2008_Ket qua thuc hien nam 2008_Tinh hinh TH du an 2010-2011 BC UBKTTW (phong Vxa) 2" xfId="3608" xr:uid="{69553748-AE8A-43F6-B938-C1C99049C332}"/>
    <cellStyle name="T_CTMTQG 2008_Ket qua thuc hien nam 2008_Tinh hinh TH du an BC doan giam sat HDND (phong Vxa)" xfId="3609" xr:uid="{42FFEB01-8368-4D45-AC75-725FC94F1302}"/>
    <cellStyle name="T_CTMTQG 2008_Ket qua thuc hien nam 2008_Tinh hinh TH du an BC doan giam sat HDND (phong Vxa) 2" xfId="3610" xr:uid="{984BAA07-8804-4A2E-B518-8DBAE40711F0}"/>
    <cellStyle name="T_CTMTQG 2008_KH XDCB_2008 lan 1" xfId="3611" xr:uid="{A04BB864-3BD6-46D4-8EA7-DEA56AAAF0D3}"/>
    <cellStyle name="T_CTMTQG 2008_KH XDCB_2008 lan 1 2" xfId="3612" xr:uid="{B12FC2F3-1098-4EBE-967D-E5E8093DF869}"/>
    <cellStyle name="T_CTMTQG 2008_KH XDCB_2008 lan 1 sua ngay 27-10" xfId="3613" xr:uid="{2AC531AC-4A39-468E-8FF4-3183F16066E1}"/>
    <cellStyle name="T_CTMTQG 2008_KH XDCB_2008 lan 1 sua ngay 27-10 2" xfId="3614" xr:uid="{8C5545AB-ED8C-44D2-AED9-30178DA1B2F1}"/>
    <cellStyle name="T_CTMTQG 2008_KH XDCB_2008 lan 1 sua ngay 27-10_Tinh hinh TH du an 2010-2011 BC UBKTTW (phong Vxa)" xfId="3615" xr:uid="{5D755A4A-FE73-4F94-997E-BB27CCA730CC}"/>
    <cellStyle name="T_CTMTQG 2008_KH XDCB_2008 lan 1 sua ngay 27-10_Tinh hinh TH du an 2010-2011 BC UBKTTW (phong Vxa) 2" xfId="3616" xr:uid="{01764B67-3A34-4BB2-82D4-E0E2E2EB4363}"/>
    <cellStyle name="T_CTMTQG 2008_KH XDCB_2008 lan 1 sua ngay 27-10_Tinh hinh TH du an BC doan giam sat HDND (phong Vxa)" xfId="3617" xr:uid="{8A5624AA-F74B-4F6D-90AE-335B595EF7F8}"/>
    <cellStyle name="T_CTMTQG 2008_KH XDCB_2008 lan 1 sua ngay 27-10_Tinh hinh TH du an BC doan giam sat HDND (phong Vxa) 2" xfId="3618" xr:uid="{40ACFA52-0428-4EE5-B122-A61CB8FD424E}"/>
    <cellStyle name="T_CTMTQG 2008_KH XDCB_2008 lan 1_Tinh hinh TH du an 2010-2011 BC UBKTTW (phong Vxa)" xfId="3619" xr:uid="{30244632-BA50-4062-866E-9C43D7F270C8}"/>
    <cellStyle name="T_CTMTQG 2008_KH XDCB_2008 lan 1_Tinh hinh TH du an 2010-2011 BC UBKTTW (phong Vxa) 2" xfId="3620" xr:uid="{4C3B2012-3117-429C-8FF4-1DDA5014F6B1}"/>
    <cellStyle name="T_CTMTQG 2008_KH XDCB_2008 lan 1_Tinh hinh TH du an BC doan giam sat HDND (phong Vxa)" xfId="3621" xr:uid="{03A8E907-434E-41FD-B554-1F3981C54480}"/>
    <cellStyle name="T_CTMTQG 2008_KH XDCB_2008 lan 1_Tinh hinh TH du an BC doan giam sat HDND (phong Vxa) 2" xfId="3622" xr:uid="{61290EBE-5875-40F3-A53D-A5415FDC5C3E}"/>
    <cellStyle name="T_CTMTQG 2008_KH XDCB_2008 lan 2 sua ngay 10-11" xfId="3623" xr:uid="{56DF19FC-E921-4AC5-A5F8-54F5C612E616}"/>
    <cellStyle name="T_CTMTQG 2008_KH XDCB_2008 lan 2 sua ngay 10-11 2" xfId="3624" xr:uid="{E82755FF-100E-437A-BCED-9FBC83A6AC3E}"/>
    <cellStyle name="T_CTMTQG 2008_KH XDCB_2008 lan 2 sua ngay 10-11_Tinh hinh TH du an 2010-2011 BC UBKTTW (phong Vxa)" xfId="3625" xr:uid="{A5D0A3BB-293F-469B-9D56-A7A90A5D51A6}"/>
    <cellStyle name="T_CTMTQG 2008_KH XDCB_2008 lan 2 sua ngay 10-11_Tinh hinh TH du an 2010-2011 BC UBKTTW (phong Vxa) 2" xfId="3626" xr:uid="{929D9B6A-BB04-421B-A551-694C03BCA318}"/>
    <cellStyle name="T_CTMTQG 2008_KH XDCB_2008 lan 2 sua ngay 10-11_Tinh hinh TH du an BC doan giam sat HDND (phong Vxa)" xfId="3627" xr:uid="{1A9511F3-457A-4A6D-9C07-2249FE1CF7A1}"/>
    <cellStyle name="T_CTMTQG 2008_KH XDCB_2008 lan 2 sua ngay 10-11_Tinh hinh TH du an BC doan giam sat HDND (phong Vxa) 2" xfId="3628" xr:uid="{1C5D7020-CB7C-4C57-8FF9-32288F984126}"/>
    <cellStyle name="T_CTMTQG 2008_Tinh hinh TH du an 2010-2011 BC UBKTTW (phong Vxa)" xfId="3629" xr:uid="{72A5EC82-6906-4CC0-B36E-FAF238FA3791}"/>
    <cellStyle name="T_CTMTQG 2008_Tinh hinh TH du an 2010-2011 BC UBKTTW (phong Vxa) 2" xfId="3630" xr:uid="{0C3DDEE8-8568-40CF-9377-501C4D2152FC}"/>
    <cellStyle name="T_CTMTQG 2008_Tinh hinh TH du an BC doan giam sat HDND (phong Vxa)" xfId="3631" xr:uid="{B7C88801-4472-491D-955E-30C23942E12D}"/>
    <cellStyle name="T_CTMTQG 2008_Tinh hinh TH du an BC doan giam sat HDND (phong Vxa) 2" xfId="3632" xr:uid="{46571F62-1418-45AA-9F63-F117D60B9365}"/>
    <cellStyle name="T_denbu" xfId="3633" xr:uid="{5F32A10C-881F-44B5-9D9F-B177A3B81D9F}"/>
    <cellStyle name="T_denbu 2" xfId="3634" xr:uid="{6AAF2EF8-F5C2-4E01-9E60-124E6433A902}"/>
    <cellStyle name="T_DT Hop dong bai thai xi" xfId="3635" xr:uid="{A0F10051-1193-4D3A-9398-5ACAEF1C83A9}"/>
    <cellStyle name="T_Du an khoi cong moi nam 2010" xfId="3636" xr:uid="{C4342009-2C49-4221-A4E6-0D952429D503}"/>
    <cellStyle name="T_Du an khoi cong moi nam 2010_Tinh hinh TH du an 2010-2011 BC UBKTTW (phong Vxa)" xfId="3637" xr:uid="{B23916F7-2B67-4CA1-8B45-EF3C5EC2F151}"/>
    <cellStyle name="T_Du an khoi cong moi nam 2010_Tinh hinh TH du an BC doan giam sat HDND (phong Vxa)" xfId="3638" xr:uid="{91C18140-0D9E-4DBC-AEF1-2A3337D80B15}"/>
    <cellStyle name="T_DU AN TKQH VA CHUAN BI DAU TU NAM 2007 sua ngay 9-11" xfId="3639" xr:uid="{034615BB-58B0-454B-93A2-770C08B8902C}"/>
    <cellStyle name="T_DU AN TKQH VA CHUAN BI DAU TU NAM 2007 sua ngay 9-11_Bieu mau danh muc du an thuoc CTMTQG nam 2008" xfId="3640" xr:uid="{04B5194E-CF21-4717-9B42-0AB2A062CF8A}"/>
    <cellStyle name="T_DU AN TKQH VA CHUAN BI DAU TU NAM 2007 sua ngay 9-11_Bieu mau danh muc du an thuoc CTMTQG nam 2008_Tinh hinh TH du an 2010-2011 BC UBKTTW (phong Vxa)" xfId="3641" xr:uid="{1B51EB3E-6EDB-4488-8054-1816EC392442}"/>
    <cellStyle name="T_DU AN TKQH VA CHUAN BI DAU TU NAM 2007 sua ngay 9-11_Bieu mau danh muc du an thuoc CTMTQG nam 2008_Tinh hinh TH du an BC doan giam sat HDND (phong Vxa)" xfId="3642" xr:uid="{3F33B817-38A4-4AEB-9F77-1094C1FABA14}"/>
    <cellStyle name="T_DU AN TKQH VA CHUAN BI DAU TU NAM 2007 sua ngay 9-11_Du an khoi cong moi nam 2010" xfId="3643" xr:uid="{1464F501-131E-497F-AE38-46F070D1B23F}"/>
    <cellStyle name="T_DU AN TKQH VA CHUAN BI DAU TU NAM 2007 sua ngay 9-11_Du an khoi cong moi nam 2010_Tinh hinh TH du an 2010-2011 BC UBKTTW (phong Vxa)" xfId="3644" xr:uid="{CB9DC432-0642-43EA-9CA2-F5EDDCBD487B}"/>
    <cellStyle name="T_DU AN TKQH VA CHUAN BI DAU TU NAM 2007 sua ngay 9-11_Du an khoi cong moi nam 2010_Tinh hinh TH du an BC doan giam sat HDND (phong Vxa)" xfId="3645" xr:uid="{9540E79F-26D3-49D4-92F1-E728382CD341}"/>
    <cellStyle name="T_DU AN TKQH VA CHUAN BI DAU TU NAM 2007 sua ngay 9-11_Ket qua phan bo von nam 2008" xfId="3646" xr:uid="{884AD4E6-612F-4514-8AF0-A88D9933C21B}"/>
    <cellStyle name="T_DU AN TKQH VA CHUAN BI DAU TU NAM 2007 sua ngay 9-11_Ket qua phan bo von nam 2008_Tinh hinh TH du an 2010-2011 BC UBKTTW (phong Vxa)" xfId="3647" xr:uid="{056B1309-9303-4802-B56F-23719B5F4A00}"/>
    <cellStyle name="T_DU AN TKQH VA CHUAN BI DAU TU NAM 2007 sua ngay 9-11_Ket qua phan bo von nam 2008_Tinh hinh TH du an BC doan giam sat HDND (phong Vxa)" xfId="3648" xr:uid="{77EB1060-6C77-40E9-A55F-DB03E04A91C1}"/>
    <cellStyle name="T_DU AN TKQH VA CHUAN BI DAU TU NAM 2007 sua ngay 9-11_KH XDCB_2008 lan 2 sua ngay 10-11" xfId="3649" xr:uid="{C0C55D08-8CC7-4512-B189-6DB968A3E7E7}"/>
    <cellStyle name="T_DU AN TKQH VA CHUAN BI DAU TU NAM 2007 sua ngay 9-11_KH XDCB_2008 lan 2 sua ngay 10-11_Tinh hinh TH du an 2010-2011 BC UBKTTW (phong Vxa)" xfId="3650" xr:uid="{4EC6D4FB-7B0E-4D1F-9ED8-BBAB3F6599B6}"/>
    <cellStyle name="T_DU AN TKQH VA CHUAN BI DAU TU NAM 2007 sua ngay 9-11_KH XDCB_2008 lan 2 sua ngay 10-11_Tinh hinh TH du an BC doan giam sat HDND (phong Vxa)" xfId="3651" xr:uid="{B10B41D3-6CDE-4D98-B6ED-77638BBE5160}"/>
    <cellStyle name="T_DU AN TKQH VA CHUAN BI DAU TU NAM 2007 sua ngay 9-11_Tinh hinh TH du an 2010-2011 BC UBKTTW (phong Vxa)" xfId="3652" xr:uid="{19930B56-634E-4259-A2BB-FA224491DA79}"/>
    <cellStyle name="T_DU AN TKQH VA CHUAN BI DAU TU NAM 2007 sua ngay 9-11_Tinh hinh TH du an BC doan giam sat HDND (phong Vxa)" xfId="3653" xr:uid="{FB439E9F-5EF3-49C6-AB35-029EB3A429B2}"/>
    <cellStyle name="T_du toan dieu chinh  20-8-2006" xfId="3654" xr:uid="{0AE8A685-0768-4584-B6D0-E35E8294D2E6}"/>
    <cellStyle name="T_DZ 0,4KV - PHIENG BñNG" xfId="3655" xr:uid="{3D96586E-BCA6-4E7D-8E4B-1BC3A75612D1}"/>
    <cellStyle name="T_DZ 0,4KV - PHIENG BñNG 2" xfId="3656" xr:uid="{927BFE07-3226-4CFF-ACF4-0C7406CCAE3E}"/>
    <cellStyle name="T_Huong dan XD KH von đầu tư nam 2014 cua huyen" xfId="3657" xr:uid="{ECFA26AE-E276-49B4-B6CE-675F649108A0}"/>
    <cellStyle name="T_Ke hoach KTXH  nam 2009_PKT thang 11 nam 2008" xfId="3658" xr:uid="{85159353-FC70-45A1-8FA6-767545F0AA30}"/>
    <cellStyle name="T_Ke hoach KTXH  nam 2009_PKT thang 11 nam 2008 2" xfId="3659" xr:uid="{B227628E-657D-43F6-BCD1-7D7F86B9328C}"/>
    <cellStyle name="T_Ke hoach KTXH  nam 2009_PKT thang 11 nam 2008_Tinh hinh TH du an 2010-2011 BC UBKTTW (phong Vxa)" xfId="3660" xr:uid="{9125967A-ACA5-4009-AAB6-FF274CC79E02}"/>
    <cellStyle name="T_Ke hoach KTXH  nam 2009_PKT thang 11 nam 2008_Tinh hinh TH du an 2010-2011 BC UBKTTW (phong Vxa) 2" xfId="3661" xr:uid="{9F5692B0-31D7-4D1F-9447-9A6AB4F2C403}"/>
    <cellStyle name="T_Ke hoach KTXH  nam 2009_PKT thang 11 nam 2008_Tinh hinh TH du an BC doan giam sat HDND (phong Vxa)" xfId="3662" xr:uid="{DCC84223-8E78-4BED-856F-65B8440859DE}"/>
    <cellStyle name="T_Ke hoach KTXH  nam 2009_PKT thang 11 nam 2008_Tinh hinh TH du an BC doan giam sat HDND (phong Vxa) 2" xfId="3663" xr:uid="{B35E4DBB-5F34-46E5-A05A-078A9BA0CA9C}"/>
    <cellStyle name="T_Ke-G1" xfId="3664" xr:uid="{F323002D-4FEB-4CAF-A30E-C25198C7646C}"/>
    <cellStyle name="T_Ket qua dau thau" xfId="3665" xr:uid="{BEA580BF-F44B-4B9B-B96B-CBE018A1BAE6}"/>
    <cellStyle name="T_Ket qua dau thau 2" xfId="3666" xr:uid="{8AEB8D15-8B06-4C78-AFF8-49C9E13D21DD}"/>
    <cellStyle name="T_Ket qua dau thau_Tinh hinh TH du an 2010-2011 BC UBKTTW (phong Vxa)" xfId="3667" xr:uid="{C9CF3C88-6FC8-47B7-BDF6-CEEDDCE99204}"/>
    <cellStyle name="T_Ket qua dau thau_Tinh hinh TH du an 2010-2011 BC UBKTTW (phong Vxa) 2" xfId="3668" xr:uid="{32A95CD2-AE90-4CC5-8327-FBEBE9FCBD3E}"/>
    <cellStyle name="T_Ket qua dau thau_Tinh hinh TH du an BC doan giam sat HDND (phong Vxa)" xfId="3669" xr:uid="{AB79EBC2-42E3-4379-97B1-0CAC575C2728}"/>
    <cellStyle name="T_Ket qua dau thau_Tinh hinh TH du an BC doan giam sat HDND (phong Vxa) 2" xfId="3670" xr:uid="{B95D39F5-B0A2-4D54-A869-C1514F6AA926}"/>
    <cellStyle name="T_Ket qua phan bo von nam 2008" xfId="3671" xr:uid="{A7628006-ABE8-4E85-A899-28842B003ED0}"/>
    <cellStyle name="T_Ket qua phan bo von nam 2008 2" xfId="3672" xr:uid="{BA48CD1F-255E-4BFB-8145-3C2D40102B85}"/>
    <cellStyle name="T_Ket qua phan bo von nam 2008_Tinh hinh TH du an 2010-2011 BC UBKTTW (phong Vxa)" xfId="3673" xr:uid="{DC3A9031-3DA9-464C-B12A-D39620E31A57}"/>
    <cellStyle name="T_Ket qua phan bo von nam 2008_Tinh hinh TH du an 2010-2011 BC UBKTTW (phong Vxa) 2" xfId="3674" xr:uid="{95A08595-F8D9-49F3-AC36-652AD0A76CD2}"/>
    <cellStyle name="T_Ket qua phan bo von nam 2008_Tinh hinh TH du an BC doan giam sat HDND (phong Vxa)" xfId="3675" xr:uid="{9C71A73A-661A-4E09-80F8-8076BF8558EB}"/>
    <cellStyle name="T_Ket qua phan bo von nam 2008_Tinh hinh TH du an BC doan giam sat HDND (phong Vxa) 2" xfId="3676" xr:uid="{84FFD848-2E50-4F04-AADB-471CD4F71BD8}"/>
    <cellStyle name="T_KH 193 (thang 7-2008)" xfId="3677" xr:uid="{C2786B0E-5CEA-40E1-893A-94F242051DB7}"/>
    <cellStyle name="T_KH 2011 - Phong QH (T7-2010)" xfId="3678" xr:uid="{AB78E87C-53E5-4CDB-BBDD-FE2ED7C45F97}"/>
    <cellStyle name="T_KH XDCB_2008 lan 2 sua ngay 10-11" xfId="3679" xr:uid="{061604B2-A51D-43B4-BE93-CD01641B58DE}"/>
    <cellStyle name="T_KH XDCB_2008 lan 2 sua ngay 10-11 2" xfId="3680" xr:uid="{E2FD8EFF-C03B-4207-964D-CA54EA977ACF}"/>
    <cellStyle name="T_KH XDCB_2008 lan 2 sua ngay 10-11_Tinh hinh TH du an 2010-2011 BC UBKTTW (phong Vxa)" xfId="3681" xr:uid="{1581ACED-2D20-4C04-A635-10823A924276}"/>
    <cellStyle name="T_KH XDCB_2008 lan 2 sua ngay 10-11_Tinh hinh TH du an 2010-2011 BC UBKTTW (phong Vxa) 2" xfId="3682" xr:uid="{A17B1AF8-2ADD-42BC-9A2D-C98E195CF25D}"/>
    <cellStyle name="T_KH XDCB_2008 lan 2 sua ngay 10-11_Tinh hinh TH du an BC doan giam sat HDND (phong Vxa)" xfId="3683" xr:uid="{A3FE085F-8CAF-4F27-9035-0489979AD733}"/>
    <cellStyle name="T_KH XDCB_2008 lan 2 sua ngay 10-11_Tinh hinh TH du an BC doan giam sat HDND (phong Vxa) 2" xfId="3684" xr:uid="{ADA6EA90-AE59-461B-AA3B-CABC1630018A}"/>
    <cellStyle name="T_Khao satD1" xfId="3685" xr:uid="{A4967088-7D49-4BE8-9F02-FA06A3D38051}"/>
    <cellStyle name="T_mau bieu von kh 2014" xfId="3686" xr:uid="{F6C5DF77-9D70-4570-9172-186ED8BEFD88}"/>
    <cellStyle name="T_Me_Tri_6_07" xfId="3687" xr:uid="{3C793D82-406C-49E9-8BA7-8A6C5A3BA09A}"/>
    <cellStyle name="T_N2 thay dat (N1-1)" xfId="3688" xr:uid="{9CEEB2C5-4C6C-46BB-8E55-434D923EEE4B}"/>
    <cellStyle name="T_Phuong an can doi nam 2008" xfId="3689" xr:uid="{31DE3445-0160-4A79-8A7A-014A97C9A79D}"/>
    <cellStyle name="T_Phuong an can doi nam 2008 2" xfId="3690" xr:uid="{6EA117A8-687A-4059-8738-2BF5FA79A7C3}"/>
    <cellStyle name="T_Phuong an can doi nam 2008_Tinh hinh TH du an 2010-2011 BC UBKTTW (phong Vxa)" xfId="3691" xr:uid="{746E5D7B-3FA7-4640-8191-11BC872343FD}"/>
    <cellStyle name="T_Phuong an can doi nam 2008_Tinh hinh TH du an 2010-2011 BC UBKTTW (phong Vxa) 2" xfId="3692" xr:uid="{F81FB623-C8C8-4965-8084-E1921E1C5EE0}"/>
    <cellStyle name="T_Phuong an can doi nam 2008_Tinh hinh TH du an BC doan giam sat HDND (phong Vxa)" xfId="3693" xr:uid="{5747C6CE-0307-4FBB-AF75-6124C2FD5EEF}"/>
    <cellStyle name="T_Phuong an can doi nam 2008_Tinh hinh TH du an BC doan giam sat HDND (phong Vxa) 2" xfId="3694" xr:uid="{1644F613-30C0-4598-A7E5-EF3FDB2EA20F}"/>
    <cellStyle name="T_QT di chuyen ca phe" xfId="3695" xr:uid="{9E787E38-18A6-4F23-9158-0B7C197B63EF}"/>
    <cellStyle name="T_QT di chuyen ca phe_BCĐNT NĂM T 12 -2012 thuy gui chi huong MOI " xfId="3696" xr:uid="{97722964-7A3A-455E-A72E-F4D213F49798}"/>
    <cellStyle name="T_QT di chuyen ca phe_BCĐNT T1 -2013 " xfId="3697" xr:uid="{27A057C7-FCFC-4188-844C-BCE6C38CA340}"/>
    <cellStyle name="T_Seagame(BTL)" xfId="3698" xr:uid="{98FCCB63-7FDD-4A2A-9085-F23FFFC1A0DD}"/>
    <cellStyle name="T_So GTVT" xfId="3699" xr:uid="{42459310-4D02-4AB2-8FE4-9AF4E8FCAEF7}"/>
    <cellStyle name="T_So GTVT_Tinh hinh TH du an 2010-2011 BC UBKTTW (phong Vxa)" xfId="3700" xr:uid="{7EEBEB1D-E94A-43D8-9B63-B3E42A387B6A}"/>
    <cellStyle name="T_So GTVT_Tinh hinh TH du an BC doan giam sat HDND (phong Vxa)" xfId="3701" xr:uid="{F34F20C6-DB23-41F9-A67B-0239EA49F4F8}"/>
    <cellStyle name="T_TDT + duong(8-5-07)" xfId="3702" xr:uid="{256D57E6-3EF5-479C-B47B-053C94941382}"/>
    <cellStyle name="T_TDT + duong(8-5-07) 2" xfId="3703" xr:uid="{8B56B2CD-206C-4E6C-A48F-44A94526A159}"/>
    <cellStyle name="T_tham_tra_du_toan" xfId="3704" xr:uid="{39184681-9BBD-4D5A-AF77-551634918CF7}"/>
    <cellStyle name="T_Thiet bi" xfId="3705" xr:uid="{A2444F28-9003-4790-AAC8-52189A59EDFC}"/>
    <cellStyle name="T_Thiet bi 2" xfId="3706" xr:uid="{BD5107B6-761D-4688-A468-70907E2AC3AF}"/>
    <cellStyle name="T_TK_HT" xfId="3707" xr:uid="{B10102CD-820C-43C1-9EA1-0641A93E0EA3}"/>
    <cellStyle name="T_TK_HT 2" xfId="3708" xr:uid="{4FE561CB-866B-44B6-A0BB-8A18274E99B7}"/>
    <cellStyle name="T_TK_HT_Book1" xfId="3709" xr:uid="{736F1301-696F-4CDF-BC3B-02DC63FDAF83}"/>
    <cellStyle name="T_TK_HT_Book1_1" xfId="3710" xr:uid="{7741BF13-1A52-48C6-A34A-870067003DB6}"/>
    <cellStyle name="T_TONGKE" xfId="3711" xr:uid="{2395CD81-1969-4D78-A57A-FAAA1798C225}"/>
    <cellStyle name="T_ÿÿÿÿÿ" xfId="3712" xr:uid="{3168BC22-FB06-496E-9EBE-A4BC3AEF0F4B}"/>
    <cellStyle name="Text Indent A" xfId="3713" xr:uid="{71BA78AE-3376-401B-808B-7AB6C65F5E39}"/>
    <cellStyle name="Text Indent B" xfId="3714" xr:uid="{F40E3733-5565-4455-A741-038E4277BAD8}"/>
    <cellStyle name="Text Indent C" xfId="3715" xr:uid="{4C56A30C-506E-423A-B0D4-3F9C34C4572D}"/>
    <cellStyle name="th" xfId="3716" xr:uid="{15CC5198-BDE2-4DE8-8AB8-3DA22EAE038E}"/>
    <cellStyle name="th 2" xfId="3717" xr:uid="{F030F450-63A5-46E5-BC1C-B5AF57B0AD94}"/>
    <cellStyle name="than" xfId="3718" xr:uid="{922A0070-D887-4CD1-8327-D498FF9100A3}"/>
    <cellStyle name="þ_x001d_ð¤_x000c_¯þ_x0014__x000d_¨þU_x0001_À_x0004_ _x0015__x000f__x0001__x0001_" xfId="3719" xr:uid="{BB373146-1FE8-4A97-8835-F14A81E1071F}"/>
    <cellStyle name="þ_x001d_ð·_x000c_æþ'_x000d_ßþU_x0001_Ø_x0005_ü_x0014__x0007__x0001__x0001_" xfId="3720" xr:uid="{75B229FF-BDDF-474D-BCC1-7ECD7B94F890}"/>
    <cellStyle name="þ_x001d_ðÇ%Uý—&amp;Hý9_x0008_Ÿ s_x000a__x0007__x0001__x0001_" xfId="3721" xr:uid="{86C82250-2879-416C-B9CB-E5DBC64888E1}"/>
    <cellStyle name="þ_x001d_ðÇ%Uý—&amp;Hý9_x0008_Ÿ_x0009_s_x000a__x0007__x0001__x0001_" xfId="3722" xr:uid="{44CBBB5D-F7A8-4EFF-A4C5-30728AB8CE69}"/>
    <cellStyle name="þ_x001d_ðK_x000c_Fý_x001b__x000d_9ýU_x0001_Ð_x0008_¦)_x0007__x0001__x0001_" xfId="3723" xr:uid="{B729B005-CC8D-4C2A-ADA3-81657D2C88D0}"/>
    <cellStyle name="thuong-10" xfId="3724" xr:uid="{90CD53D5-ADA7-4EC6-9E6B-C90A7979DFF0}"/>
    <cellStyle name="thuong-11" xfId="3725" xr:uid="{37FB27D0-F398-4F39-83A5-98B7BEC92AEB}"/>
    <cellStyle name="Thuyet minh" xfId="3726" xr:uid="{C808D943-4874-445A-BC78-24083195FE4E}"/>
    <cellStyle name="Tien1" xfId="3727" xr:uid="{FC36FA11-F031-4686-A905-95B6C0BFEA20}"/>
    <cellStyle name="Tiêu đề" xfId="3728" xr:uid="{B3A6673F-7B67-4D49-820F-326359D02EF7}"/>
    <cellStyle name="Tieu_de_2" xfId="3729" xr:uid="{AA7AC977-540B-4578-AD10-9F13D85BDBA9}"/>
    <cellStyle name="Times New Roman" xfId="3730" xr:uid="{AF49F1F6-BC49-4280-8D2F-358A0599F63D}"/>
    <cellStyle name="Tính toán" xfId="3731" xr:uid="{B4044D9D-C2B6-4DAE-910B-DD111EBE9ED0}"/>
    <cellStyle name="Tính toán 2" xfId="3732" xr:uid="{BC121343-9445-402B-A851-1BCE60331665}"/>
    <cellStyle name="tit1" xfId="3733" xr:uid="{DE437715-2BF1-42E4-80FA-682454756EE7}"/>
    <cellStyle name="tit2" xfId="3734" xr:uid="{24DC5D7E-EFEA-477B-B691-0B0438F18724}"/>
    <cellStyle name="tit3" xfId="3735" xr:uid="{6A25F44E-0780-4DCE-8651-F8A24CD5981E}"/>
    <cellStyle name="tit4" xfId="3736" xr:uid="{60E462C6-7581-4D17-9EDB-4DE25630CFBF}"/>
    <cellStyle name="Title 2" xfId="3737" xr:uid="{5A927500-01B1-4337-B38B-16FEEAF13DEB}"/>
    <cellStyle name="TitleBig" xfId="3738" xr:uid="{0CB26A62-9011-400E-9BCE-4B97107FB3B4}"/>
    <cellStyle name="TitleCol" xfId="3739" xr:uid="{B0EB0367-54C9-404E-844F-349D2766C576}"/>
    <cellStyle name="TitleSml" xfId="3740" xr:uid="{0DC4DB2E-F5F1-4674-9ADC-B7EE44068B27}"/>
    <cellStyle name="TitleTme" xfId="3741" xr:uid="{BFF2DE9D-4E8E-4E35-AEDC-E77ED533B4B1}"/>
    <cellStyle name="Tổng" xfId="3742" xr:uid="{49B558D1-6C7B-4D38-AA81-3183A4160339}"/>
    <cellStyle name="Tong so" xfId="3743" xr:uid="{DED8E239-0E69-4264-A843-FFF10D3BCE1F}"/>
    <cellStyle name="tong so 1" xfId="3744" xr:uid="{01BFC250-34B9-47E4-8A46-FA3FD5EED669}"/>
    <cellStyle name="Tongcong" xfId="3745" xr:uid="{2CEB8EF3-95A7-4982-B734-313C6D44D785}"/>
    <cellStyle name="Tốt" xfId="3746" xr:uid="{E688E373-906B-4F5C-9EC9-76C4B9221957}"/>
    <cellStyle name="Total" xfId="3747" builtinId="25" customBuiltin="1"/>
    <cellStyle name="Total 2" xfId="3748" xr:uid="{10D5CC71-15A6-464A-9067-D1E31FB638FA}"/>
    <cellStyle name="Total 2 2" xfId="3749" xr:uid="{1377BF1F-C33E-4C51-B138-1A85B73B94BC}"/>
    <cellStyle name="Total 2 3" xfId="3750" xr:uid="{65270084-3197-4AED-B17B-7AD21A7E7392}"/>
    <cellStyle name="Total 3" xfId="3751" xr:uid="{A1B84DA0-99AA-4D43-87CB-39A4873DE8A8}"/>
    <cellStyle name="Total 4" xfId="3752" xr:uid="{0C8975C8-BC38-4269-9DA6-2D1F249C4E06}"/>
    <cellStyle name="TotalGra" xfId="3753" xr:uid="{BDDAC79C-FD4C-4B4E-86F4-A9D3F2EDF536}"/>
    <cellStyle name="TotalSub" xfId="3754" xr:uid="{3118AE64-5139-49B8-AA88-3392DB126605}"/>
    <cellStyle name="trang" xfId="3755" xr:uid="{D518CEE7-DC57-415E-9888-6364FA216341}"/>
    <cellStyle name="Trung tính" xfId="3756" xr:uid="{3BAB66A2-DAD1-4E3B-85E2-230B6406D68F}"/>
    <cellStyle name="tt1" xfId="3757" xr:uid="{2B1E1C8C-1958-46BB-AF28-F945F20AD28B}"/>
    <cellStyle name="Tusental (0)_pldt" xfId="3758" xr:uid="{88FE3323-8C6F-4C93-B210-E34630DCA266}"/>
    <cellStyle name="Tusental_pldt" xfId="3759" xr:uid="{BE727BB9-C1D0-4653-B391-DE8E8BD411EC}"/>
    <cellStyle name="Uormal_Q2-Q3 SG&amp;A Bridge" xfId="3760" xr:uid="{1A6DACD4-12EA-441B-A7D2-4336863E525B}"/>
    <cellStyle name="ux_3_¼­¿ï-¾È»ê" xfId="3761" xr:uid="{469C41B4-3F47-427E-A3FD-D60A8737A382}"/>
    <cellStyle name="Valuta (0)_CALPREZZ" xfId="3762" xr:uid="{063BF19D-62C9-493B-8C8D-2D28E12A88F1}"/>
    <cellStyle name="Valuta_ PESO ELETTR." xfId="3763" xr:uid="{D2175FAC-2FA1-44BE-AA6F-6E69572D7C8E}"/>
    <cellStyle name="Văn bản Cảnh báo" xfId="3764" xr:uid="{FEA5C6AD-E6C0-460D-BBA5-D119686875B2}"/>
    <cellStyle name="Văn bản Giải thích" xfId="3765" xr:uid="{B0246ECC-95AB-440B-9599-6DFED6ADB803}"/>
    <cellStyle name="VANG1" xfId="3766" xr:uid="{5C460766-C925-4F4B-B089-BE3ABA5F5F9F}"/>
    <cellStyle name="viet" xfId="3767" xr:uid="{336C051E-2182-4C0A-96B3-965A7EC73BB0}"/>
    <cellStyle name="viet 2" xfId="3768" xr:uid="{FA1ED3CE-521A-4F43-B211-D695169007D0}"/>
    <cellStyle name="viet2" xfId="3769" xr:uid="{353B9A90-79AD-4308-BA96-AA9CF67590A0}"/>
    <cellStyle name="viet2 2" xfId="3770" xr:uid="{3DA3FA3A-857B-48BD-A18F-5437CB76497A}"/>
    <cellStyle name="VL" xfId="3771" xr:uid="{FDD01140-3C82-4808-B548-D28A81D0F0E0}"/>
    <cellStyle name="VLB-GTKÕ" xfId="3772" xr:uid="{5246FC45-0CB3-44B5-B581-0897903737E7}"/>
    <cellStyle name="VN new romanNormal" xfId="3773" xr:uid="{101A2B1B-EF79-4482-BAC6-A0BB6B7F2050}"/>
    <cellStyle name="VN new romanNormal 2" xfId="3774" xr:uid="{25DB5FA7-6A11-4B3A-8A68-902A10D728A1}"/>
    <cellStyle name="Vn Time 13" xfId="3775" xr:uid="{EBB83BB6-B509-4CF9-BA28-7F8877774536}"/>
    <cellStyle name="Vn Time 14" xfId="3776" xr:uid="{CE8DDB7A-148D-42B4-B864-A9CB542AAAC3}"/>
    <cellStyle name="VN time new roman" xfId="3777" xr:uid="{C537F723-676D-4DD8-B52A-2008A66E7258}"/>
    <cellStyle name="VN time new roman 2" xfId="3778" xr:uid="{7BAB5FEF-6CF2-4240-B7F4-657E7891E536}"/>
    <cellStyle name="vn_time" xfId="3779" xr:uid="{8D6474F4-AFCB-4DE5-8998-8EF9DE0A194D}"/>
    <cellStyle name="vnbo" xfId="3780" xr:uid="{C08EF65A-228E-4EB2-A438-DC984C2B126E}"/>
    <cellStyle name="vnbo 2" xfId="3781" xr:uid="{A80376F8-82AB-40C7-9E11-762DD0BA92EC}"/>
    <cellStyle name="vnhead1" xfId="3782" xr:uid="{397A78C8-B6B6-4128-949F-BEDAD1BA4577}"/>
    <cellStyle name="vnhead2" xfId="3783" xr:uid="{7992BDCF-3182-4D5B-A01E-5951463AE377}"/>
    <cellStyle name="vnhead2 2" xfId="3784" xr:uid="{06FBA9C0-1572-4BA1-9324-B80C105B1A46}"/>
    <cellStyle name="vnhead3" xfId="3785" xr:uid="{F5ABA2EF-934A-4325-A3B5-2F13A444AA44}"/>
    <cellStyle name="vnhead3 2" xfId="3786" xr:uid="{9A2140B1-EBE2-41F8-894B-4573A66EBD9E}"/>
    <cellStyle name="vnhead4" xfId="3787" xr:uid="{8E5A4601-BCF5-4434-AB7D-BF99FC95F631}"/>
    <cellStyle name="vntxt1" xfId="3788" xr:uid="{5491B939-7F01-4014-8A93-E40AE7095287}"/>
    <cellStyle name="vntxt1 2" xfId="3789" xr:uid="{725978E4-EAB5-4A29-AA6E-DE6A999E5A69}"/>
    <cellStyle name="vntxt2" xfId="3790" xr:uid="{A47841F2-D182-44AC-A06F-F007F3A6C4C4}"/>
    <cellStyle name="W?hrung [0]_35ERI8T2gbIEMixb4v26icuOo" xfId="3791" xr:uid="{AF2ACA11-4FB1-4B9F-BC52-A5A900D81FDE}"/>
    <cellStyle name="W?hrung_35ERI8T2gbIEMixb4v26icuOo" xfId="3792" xr:uid="{B1F98512-8481-4CCA-AAB6-FAC61C628871}"/>
    <cellStyle name="W18orma蒨ðma5" xfId="3793" xr:uid="{2D724C83-40C3-47F0-BAFC-37349C0108DB}"/>
    <cellStyle name="Währung [0]_ALLE_ITEMS_280800_EV_NL" xfId="3794" xr:uid="{7E676E55-1173-4285-8E8C-2B845EBCC2EF}"/>
    <cellStyle name="Währung_AKE_100N" xfId="3795" xr:uid="{040053D2-AF78-4E62-A78E-AE41DFFD0527}"/>
    <cellStyle name="Walutowy [0]_Invoices2001Slovakia" xfId="3796" xr:uid="{35AFFBCE-DC16-46FE-AF4F-208AFBEA11EF}"/>
    <cellStyle name="Walutowy_Invoices2001Slovakia" xfId="3797" xr:uid="{4AC89404-DC18-4ABA-8464-7C091C571F83}"/>
    <cellStyle name="Warning Text 2" xfId="3798" xr:uid="{C313BBC0-FA08-4AAF-88D3-63E22B5D31E9}"/>
    <cellStyle name="Warning Text 2 2" xfId="3799" xr:uid="{52343AAE-8BB5-49FE-A408-3481EF8234F4}"/>
    <cellStyle name="wrap" xfId="3800" xr:uid="{17746FF8-A957-4E55-8183-0809078FCA06}"/>
    <cellStyle name="Wไhrung [0]_35ERI8T2gbIEMixb4v26icuOo" xfId="3801" xr:uid="{B3C4AC01-63EC-4C81-9862-B81360F3B888}"/>
    <cellStyle name="Wไhrung_35ERI8T2gbIEMixb4v26icuOo" xfId="3802" xr:uid="{B47A808B-CCF1-4CA5-9729-2043EBA0A065}"/>
    <cellStyle name="Xấu" xfId="3803" xr:uid="{C967A338-84BA-4FDC-A409-7D41486A77AA}"/>
    <cellStyle name="xuan" xfId="3804" xr:uid="{D0090157-D226-4362-93CB-B68CC0C543CE}"/>
    <cellStyle name="y" xfId="3805" xr:uid="{D35EEEA9-BCC7-472B-8075-2095A2167E76}"/>
    <cellStyle name="Ý kh¸c_B¶ng 1 (2)" xfId="3806" xr:uid="{3A2D51F1-B8CA-41B8-98A2-AE586B4394FB}"/>
    <cellStyle name="เครื่องหมายสกุลเงิน [0]_FTC_OFFER" xfId="3807" xr:uid="{6A27D8A0-E4F9-4638-952A-F897795DBA03}"/>
    <cellStyle name="เครื่องหมายสกุลเงิน_FTC_OFFER" xfId="3808" xr:uid="{7E74F0CB-AB29-4D4A-BE4B-68A2B69DBF31}"/>
    <cellStyle name="ปกติ_FTC_OFFER" xfId="3809" xr:uid="{89384D54-3D1A-4C1A-92B4-DBAFD5F3805B}"/>
    <cellStyle name=" [0.00]_ Att. 1- Cover" xfId="3810" xr:uid="{B7C8B83B-7648-4FA6-9D58-231B8AF2D4D1}"/>
    <cellStyle name="_ Att. 1- Cover" xfId="3811" xr:uid="{6BDA5C23-178F-42B5-ADEC-5A9B282F82F4}"/>
    <cellStyle name="?_ Att. 1- Cover" xfId="3812" xr:uid="{F433134D-EFCB-4288-A98D-7AEF751BFDB5}"/>
    <cellStyle name="똿뗦먛귟 [0.00]_PRODUCT DETAIL Q1" xfId="3813" xr:uid="{0D0269D4-47B8-4B0F-AAD6-2CB6BF6F813F}"/>
    <cellStyle name="똿뗦먛귟_PRODUCT DETAIL Q1" xfId="3814" xr:uid="{464C1D00-655F-439C-AF55-CD553A5430BA}"/>
    <cellStyle name="믅됞 [0.00]_PRODUCT DETAIL Q1" xfId="3815" xr:uid="{C8473C93-762D-437C-92AB-1BA960B930F4}"/>
    <cellStyle name="믅됞_PRODUCT DETAIL Q1" xfId="3816" xr:uid="{7BC597D2-74B4-4CB0-929C-E6E4998034BC}"/>
    <cellStyle name="백분율_††††† " xfId="3817" xr:uid="{DB6B3A5D-7928-40AE-87D6-25419938E512}"/>
    <cellStyle name="뷭?_BOOKSHIP" xfId="3818" xr:uid="{4B0AE93A-5D4D-47C4-82E7-9803A44BB3BF}"/>
    <cellStyle name="안건회계법인" xfId="3819" xr:uid="{081DA252-132C-494E-B706-C3C8A69F7C8A}"/>
    <cellStyle name="콤마 [ - 유형1" xfId="3820" xr:uid="{4E796631-AFC1-465B-9441-78ACF380D7EA}"/>
    <cellStyle name="콤마 [ - 유형2" xfId="3821" xr:uid="{F88B058F-AB07-42DB-87B2-A330D707393C}"/>
    <cellStyle name="콤마 [ - 유형3" xfId="3822" xr:uid="{374A50CA-91D0-42B4-9876-F275C097B011}"/>
    <cellStyle name="콤마 [ - 유형4" xfId="3823" xr:uid="{21921091-79E3-4D2F-9BA4-DCA233E0E24F}"/>
    <cellStyle name="콤마 [ - 유형5" xfId="3824" xr:uid="{EB3037BF-5D9F-4210-80AD-C740559D8805}"/>
    <cellStyle name="콤마 [ - 유형6" xfId="3825" xr:uid="{47C10F9C-FD2C-4147-9228-62D5EE8076D5}"/>
    <cellStyle name="콤마 [ - 유형7" xfId="3826" xr:uid="{415F61F0-DCBB-4ADF-BAC7-DAC269150B6E}"/>
    <cellStyle name="콤마 [ - 유형8" xfId="3827" xr:uid="{90277089-CE51-4A49-BB8F-69AC4704028F}"/>
    <cellStyle name="콤마 [0]_ 비목별 월별기술 " xfId="3828" xr:uid="{9424A9C5-4B87-463C-B679-A41093C657F6}"/>
    <cellStyle name="콤마_ 비목별 월별기술 " xfId="3829" xr:uid="{79C72552-D65B-4CE5-A330-2399FE9AA69B}"/>
    <cellStyle name="통화 [0]_††††† " xfId="3830" xr:uid="{F16C3861-17F5-440D-8CEA-04B97DE2ABC8}"/>
    <cellStyle name="통화_††††† " xfId="3831" xr:uid="{10B836B1-CEBB-452D-863D-BFFAB18C973A}"/>
    <cellStyle name="표준_ 97년 경영분석(안)" xfId="3832" xr:uid="{966A1E5E-3898-45C7-A6C7-35F41AB69ED6}"/>
    <cellStyle name="표줠_Sheet1_1_총괄표 (수출입) (2)" xfId="3833" xr:uid="{5E7DB6FA-4BBB-46F5-9505-DDDFEE0300E5}"/>
    <cellStyle name="一般_00Q3902REV.1" xfId="3834" xr:uid="{260B9721-7858-455C-90C1-5C9E3B3ACA37}"/>
    <cellStyle name="千分位[0]_00Q3902REV.1" xfId="3835" xr:uid="{C5ED618C-9B41-4C3D-90DF-8B668E0FEA77}"/>
    <cellStyle name="千分位_00Q3902REV.1" xfId="3836" xr:uid="{448C6392-C7E7-4579-A20D-BC6659F76F23}"/>
    <cellStyle name="桁区切り [0.00]_BE-BQ" xfId="3837" xr:uid="{D8C10941-5CB9-40D5-B824-F0B39CDC5352}"/>
    <cellStyle name="桁区切り_08-00 NET Summary" xfId="3838" xr:uid="{248AD6EA-816C-44A7-83DA-5901E845199A}"/>
    <cellStyle name="標準_(A1)BOQ " xfId="3839" xr:uid="{C622DA7B-C5AE-42A9-A3BF-A42AD763DB68}"/>
    <cellStyle name="貨幣 [0]_00Q3902REV.1" xfId="3840" xr:uid="{0ED4D3D1-A49E-4D7F-9E39-22A6A7E30BA3}"/>
    <cellStyle name="貨幣[0]_BRE" xfId="3841" xr:uid="{BD01F627-49E0-4245-886D-DD2E8E6E11F9}"/>
    <cellStyle name="貨幣_00Q3902REV.1" xfId="3842" xr:uid="{FAB99CC2-4A54-4258-8CF4-BE5F213805F0}"/>
    <cellStyle name="通貨 [0.00]_BE-BQ" xfId="3843" xr:uid="{A455EF00-7ED9-433D-BEA6-850C778210AF}"/>
    <cellStyle name="通貨_BE-BQ" xfId="3844" xr:uid="{FCA3D37D-E7A3-44C8-8EB1-B4AABC3E932C}"/>
    <cellStyle name="非表示" xfId="3845" xr:uid="{9F01E68B-092E-46BD-AD12-85851CDD428A}"/>
  </cellStyles>
  <dxfs count="2">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UTHAU\DANG_TRIEN_KHAI\diendamcamau\ammonia%20storage\6823%20PS%2017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236;nh%20K&#7922;%20H&#7884;P%20th&#7913;%20hai\10.%20Nghi%20quyet%20PTKT-XH%205%20nam\To%20trinh%20va%20Nghi%20quyet%20KTXH%20nam%202026-2030\3.%20Phu%20luc%20kem%20theo%20QD%20UBND%20KTXH%202026-2030%20(Phieng%20P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236;nh%20K&#7922;%20H&#7884;P%20th&#7913;%20hai\10.%20Nghi%20quyet%20PTKT-XH%205%20nam\To%20trinh%20va%20Nghi%20quyet%20KTXH%20nam%202026-2030\3.%20Phu%20luc%20kem%20theo%20KTXH%202026-2030%20(Phieng%20P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min\Downloads\bieu%20giao%20kh%20sx%20nong%20lam%20nghiep%20thuy%20san%2020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AppData\Local\Temp\Zalo%20Temp\TempDownloads\1.%20Bieu%20k&#232;m%20theo%20NQ%20giao%20ke%20hoach%20san%20xuat%20su%20nghiep%202026%20(K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Sheet2"/>
      <sheetName val="Quantity"/>
      <sheetName val="6823 PS 1700"/>
      <sheetName val="PU_ITALY "/>
      <sheetName val="Module1"/>
      <sheetName val="Module2"/>
      <sheetName val="KP_LIST"/>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ro giup"/>
      <sheetName val="THDZ0,4"/>
      <sheetName val="TH DZ35"/>
      <sheetName val="THTram"/>
      <sheetName val="조명시설"/>
      <sheetName val="Sheet1"/>
      <sheetName val="Don gia"/>
      <sheetName val="SILICATE"/>
      <sheetName val="7606 DZ"/>
      <sheetName val="DC"/>
      <sheetName val="NL"/>
      <sheetName val="DON GIA TRAM (3)"/>
      <sheetName val="dongia"/>
      <sheetName val="TONGKE-HT"/>
      <sheetName val="ptnc"/>
      <sheetName val="ptvl"/>
      <sheetName val="ptm"/>
      <sheetName val="DON GIA CAN THO"/>
      <sheetName val="DG"/>
      <sheetName val="RAB AR&amp;STR"/>
      <sheetName val="Earthwork"/>
      <sheetName val="Input"/>
      <sheetName val="DANHPHAP"/>
      <sheetName val="chi tiet TBA"/>
      <sheetName val="chi tiet C"/>
      <sheetName val="Control"/>
      <sheetName val="THVATTU"/>
      <sheetName val="gvl"/>
      <sheetName val="Don gia chi tiet"/>
      <sheetName val="공통가설"/>
      <sheetName val="물량표S"/>
      <sheetName val="DATA"/>
      <sheetName val="Customize Your Purchase Order"/>
      <sheetName val="PU_ITALY_"/>
      <sheetName val="Tro_giup"/>
      <sheetName val="RAB_AR&amp;STR"/>
      <sheetName val="chi_tiet_TBA"/>
      <sheetName val="chi_tiet_C"/>
      <sheetName val="TH_DZ35"/>
      <sheetName val="Customize_Your_Purchase_Order"/>
      <sheetName val="Shdet1"/>
      <sheetName val="402"/>
      <sheetName val="#REF"/>
      <sheetName val="내역서"/>
      <sheetName val="BG"/>
      <sheetName val="FitOutConfCentre"/>
      <sheetName val="KLHT"/>
      <sheetName val="CHITIET VL-NC-TT -1p"/>
      <sheetName val="CHITIET VL-NC-TT-3p"/>
      <sheetName val="TONG HOP VL-NC TT"/>
      <sheetName val="TDTKP1"/>
      <sheetName val="KPVC-BD "/>
      <sheetName val="VL,NC,MTC"/>
      <sheetName val="dnc4"/>
      <sheetName val="TinhGiaMTC"/>
      <sheetName val="TinhGiaNC"/>
      <sheetName val="침하계"/>
      <sheetName val="BETON"/>
      <sheetName val="갑지"/>
      <sheetName val="24-ACMV"/>
      <sheetName val="XT_Buoc 3"/>
      <sheetName val="Adix A"/>
      <sheetName val="Mall"/>
      <sheetName val="DON_GIA_CAN_THO"/>
      <sheetName val="PU_ITALY_1"/>
      <sheetName val="TH_DZ351"/>
      <sheetName val="Tro_giup1"/>
      <sheetName val="DON_GIA_CAN_THO1"/>
      <sheetName val="PU_ITALY_2"/>
      <sheetName val="TH_DZ352"/>
      <sheetName val="Tro_giup2"/>
      <sheetName val="DON_GIA_CAN_THO2"/>
      <sheetName val="Don_gia_chi_tiet"/>
      <sheetName val="dongia (2)"/>
      <sheetName val="dg67-1"/>
      <sheetName val="Don_gia"/>
      <sheetName val="DON_GIA_TRAM_(3)"/>
      <sheetName val="7606_DZ"/>
      <sheetName val="TONG_HOP_VL-NC_TT"/>
      <sheetName val="CHITIET_VL-NC-TT_-1p"/>
      <sheetName val="KPVC-BD_"/>
      <sheetName val="Ky Lam Bridge"/>
      <sheetName val="Provisional Sums Item"/>
      <sheetName val="Gas Pressure Welding"/>
      <sheetName val="General Item&amp;General Requiremen"/>
      <sheetName val="General Items"/>
      <sheetName val="Regenral Requirements"/>
      <sheetName val="HĐ ngoài"/>
      <sheetName val="DGTH"/>
      <sheetName val="TH_CNO"/>
      <sheetName val="NK_CHUNG"/>
      <sheetName val="S-curve "/>
      <sheetName val="chiet tinh"/>
      <sheetName val="Ng.hàng xà+bulong"/>
      <sheetName val="366"/>
      <sheetName val="CBKC-110"/>
      <sheetName val="CTG"/>
      <sheetName val="SL"/>
      <sheetName val="CT vat lieu"/>
      <sheetName val="vcdngan"/>
      <sheetName val="DM"/>
      <sheetName val="DG DZ"/>
      <sheetName val="DG TBA"/>
      <sheetName val="DGXD"/>
      <sheetName val="NC"/>
      <sheetName val="phuluc1"/>
      <sheetName val="So doi chieu LC"/>
      <sheetName val="Commercial value"/>
      <sheetName val="TONG HOP VL-NC"/>
      <sheetName val="lam-moi"/>
      <sheetName val="VL"/>
      <sheetName val="DM 6061"/>
      <sheetName val="Gia"/>
      <sheetName val="dm366"/>
      <sheetName val="DG thep ma kem"/>
      <sheetName val="DONVIBAN"/>
      <sheetName val="NGUON"/>
      <sheetName val="Đầu vào"/>
      <sheetName val="실행철강하도"/>
      <sheetName val="project management"/>
      <sheetName val="chitimc"/>
      <sheetName val="giathanh1"/>
      <sheetName val="Du_lieu"/>
      <sheetName val="THVT"/>
      <sheetName val="O20"/>
      <sheetName val="CAT_5"/>
      <sheetName val="BQMP"/>
      <sheetName val="산근"/>
      <sheetName val="inter"/>
      <sheetName val="대비"/>
      <sheetName val="REINF."/>
      <sheetName val="SKETCH"/>
      <sheetName val="LOADS"/>
      <sheetName val="Titles"/>
      <sheetName val="Rates 2009"/>
      <sheetName val="P"/>
      <sheetName val="MAIN GATE HOUSE"/>
      <sheetName val="Du toan"/>
      <sheetName val="Keothep"/>
      <sheetName val="Re-bar"/>
      <sheetName val="집계표"/>
      <sheetName val="Dulieu"/>
      <sheetName val="DM1776"/>
      <sheetName val="DM228"/>
      <sheetName val="DM4970"/>
      <sheetName val="Camay_DP"/>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DG-VL"/>
      <sheetName val="PTDGCT"/>
      <sheetName val="Sheet2"/>
      <sheetName val="TBA"/>
      <sheetName val="7606-TBA"/>
      <sheetName val="7606-ĐZ"/>
      <sheetName val="DM 67"/>
      <sheetName val="Data Input"/>
      <sheetName val="PTDG"/>
      <sheetName val="Trạm biến áp"/>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7606"/>
      <sheetName val="A1.CN"/>
      <sheetName val="Chi tiet XD TBA"/>
      <sheetName val="PROFILE"/>
      <sheetName val="K95"/>
      <sheetName val="DG1426"/>
      <sheetName val="KH-Q1,Q2,01"/>
      <sheetName val="CT1"/>
      <sheetName val="SITE-E"/>
      <sheetName val="ALLOWANCE"/>
      <sheetName val="MH RATE"/>
      <sheetName val="K98"/>
      <sheetName val="KPTH-T12"/>
      <sheetName val="Thamgia-T10"/>
      <sheetName val="Ts"/>
      <sheetName val="4.PTDG"/>
      <sheetName val="May"/>
      <sheetName val="bt19"/>
      <sheetName val="Btr25"/>
      <sheetName val="Bang KL"/>
      <sheetName val="chiettinh"/>
      <sheetName val="Đơn Giá "/>
      <sheetName val="Sheet3"/>
      <sheetName val="DLDTLN"/>
      <sheetName val="차액보증"/>
      <sheetName val="TONG HOP T5 1998"/>
      <sheetName val="EXTERNAL"/>
      <sheetName val="Gia vat tu"/>
      <sheetName val="Config"/>
      <sheetName val="DMCP"/>
      <sheetName val="HS_TDT"/>
      <sheetName val="WT-LIST"/>
      <sheetName val="금융비용"/>
      <sheetName val="입찰안"/>
      <sheetName val="BGD"/>
      <sheetName val="KCS"/>
      <sheetName val="KD"/>
      <sheetName val="KT"/>
      <sheetName val="KTNL"/>
      <sheetName val="KH"/>
      <sheetName val="PX-SX"/>
      <sheetName val="TC"/>
      <sheetName val="Lcau - Lxuc"/>
      <sheetName val="LaborPY"/>
      <sheetName val="LaborKH"/>
      <sheetName val="Equip "/>
      <sheetName val="Material"/>
      <sheetName val="damgiua"/>
      <sheetName val="dgct"/>
      <sheetName val="Chenh lech vat tu"/>
      <sheetName val="Diện tích"/>
      <sheetName val="1_Khái toán"/>
      <sheetName val="ironmongery"/>
      <sheetName val="MTL$-INTER"/>
      <sheetName val="6PILE  (돌출)"/>
      <sheetName val="6MONTHS"/>
      <sheetName val="Bill 1_Quy dinh chung"/>
      <sheetName val="1.R18 BF"/>
      <sheetName val="A"/>
      <sheetName val="G"/>
      <sheetName val="F-B"/>
      <sheetName val="H-J"/>
      <sheetName val="6.External works-R18"/>
      <sheetName val="Giá"/>
      <sheetName val="DM6061"/>
      <sheetName val="Luong2"/>
      <sheetName val="????"/>
      <sheetName val="???S"/>
      <sheetName val="???"/>
      <sheetName val="??"/>
      <sheetName val="HÐ ngoài"/>
      <sheetName val="??????"/>
      <sheetName val="HÐ_ngoài"/>
      <sheetName val="DTXL"/>
      <sheetName val="EIRR&gt;1&lt;1"/>
      <sheetName val="EIRR&gt; 2"/>
      <sheetName val="EIRR&lt;2"/>
      <sheetName val="Cp&gt;10-Ln&lt;10"/>
      <sheetName val="Ln&lt;20"/>
      <sheetName val="CT-35"/>
      <sheetName val="CT-0.4KV"/>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DG7606DZ"/>
      <sheetName val="7606"/>
      <sheetName val="6787CWFASE2CASE2_00.xls"/>
      <sheetName val="T&amp;D"/>
      <sheetName val="list"/>
      <sheetName val="Income Statement"/>
      <sheetName val="Shareholders' Equity"/>
      <sheetName val="I-KAMAR"/>
      <sheetName val="DETAIL "/>
      <sheetName val="DTOAN"/>
      <sheetName val="rate material"/>
      <sheetName val="KL Chi tiết Xây tô"/>
      <sheetName val="Phan khai KLuong"/>
      <sheetName val="Duphong"/>
      <sheetName val="CE(E)"/>
      <sheetName val="CE(M)"/>
      <sheetName val="Project Data"/>
      <sheetName val="07Base Cost"/>
      <sheetName val="負荷集計（断熱不燃）"/>
      <sheetName val="Equipment"/>
      <sheetName val="DT_THAU"/>
      <sheetName val="말뚝지지력산정"/>
      <sheetName val="04 - XUONG DET B"/>
      <sheetName val="CTGX"/>
      <sheetName val="CTG-1"/>
      <sheetName val="BM"/>
      <sheetName val="Chi tiet KL"/>
      <sheetName val="Tổng hợp KL"/>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Barrem"/>
      <sheetName val="GTTBA"/>
      <sheetName val="____"/>
      <sheetName val="___S"/>
      <sheetName val="___"/>
      <sheetName val="__"/>
      <sheetName val="______"/>
      <sheetName val="Dlieu dau vao"/>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Luong NII"/>
      <sheetName val="Cpbetong"/>
      <sheetName val="366fun"/>
      <sheetName val="DM_60606061"/>
      <sheetName val="DINH MUC THI NGHIEM"/>
      <sheetName val="CUOCVC"/>
      <sheetName val="Luong NI"/>
      <sheetName val="Vatlieu"/>
      <sheetName val="CT"/>
      <sheetName val="Xay lapduongR3"/>
      <sheetName val="CANDOI"/>
      <sheetName val="MATK"/>
      <sheetName val="NHATKY"/>
      <sheetName val="Standardwerte"/>
      <sheetName val="BKBANRA"/>
      <sheetName val="BKMUAVAO"/>
      <sheetName val="INFO"/>
      <sheetName val="Summary"/>
      <sheetName val="GAEYO"/>
      <sheetName val="Đầu tư"/>
      <sheetName val="DL"/>
      <sheetName val="실행"/>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A1, May"/>
      <sheetName val="Máy"/>
      <sheetName val="Vat lieu"/>
      <sheetName val="Bang trong luong rieng thep"/>
      <sheetName val="갑지1"/>
      <sheetName val="LEGEND"/>
      <sheetName val="gia cong tac"/>
      <sheetName val="Measure 1306"/>
      <sheetName val="0"/>
      <sheetName val="DTXD"/>
      <sheetName val="Door and Window"/>
      <sheetName val="Bang_KL"/>
      <sheetName val="Lcau_-_Lxuc"/>
      <sheetName val="PRI-LS"/>
      <sheetName val="NKC6"/>
      <sheetName val="Cước VC + ĐM CP Tư vấn"/>
      <sheetName val="Hệ số"/>
      <sheetName val="GV1-D13 (Casement door)"/>
      <sheetName val="JP_List"/>
      <sheetName val="SUBS"/>
      <sheetName val="Feeds"/>
      <sheetName val="final list 2005"/>
      <sheetName val="final_list_2005"/>
      <sheetName val="WORKINGS"/>
      <sheetName val="LV data"/>
      <sheetName val="ESTI."/>
      <sheetName val="CPDDII"/>
      <sheetName val="NVL"/>
      <sheetName val="Note"/>
      <sheetName val="DLdauvao"/>
      <sheetName val="CẤP THOÁT NƯỚC"/>
      <sheetName val="TH MTC"/>
      <sheetName val="TH N.Cong"/>
      <sheetName val="DG-TNHC-85"/>
      <sheetName val="Dia"/>
      <sheetName val="SP10"/>
      <sheetName val="THDT goi thau TB"/>
      <sheetName val="Tien do TV"/>
      <sheetName val="QD957"/>
      <sheetName val="Harga ME "/>
      <sheetName val="토공"/>
      <sheetName val="Alat"/>
      <sheetName val="Analisa Gabungan"/>
      <sheetName val="Sub"/>
      <sheetName val="Sheet4"/>
      <sheetName val="Supplier"/>
      <sheetName val=" Bill.5-Earthing.2 - Add Works"/>
      <sheetName val="bridge # 1"/>
      <sheetName val="DK"/>
      <sheetName val="Isolasi Luar Dalam"/>
      <sheetName val="Isolasi Luar"/>
      <sheetName val="TK-COL"/>
      <sheetName val="02_Dulieu_Cua"/>
      <sheetName val="HMCV"/>
      <sheetName val="CauKien"/>
      <sheetName val="XD"/>
      <sheetName val="Cuongricc"/>
      <sheetName val="KL san lap"/>
      <sheetName val="Chi tiet"/>
      <sheetName val="Chenh lech ca may"/>
      <sheetName val="TLg CN&amp;Laixe"/>
      <sheetName val="TLg CN&amp;Laixe (2)"/>
      <sheetName val="TLg Laitau"/>
      <sheetName val="TLg Laitau (2)"/>
      <sheetName val="Bang 3_Chi tiet phan Dz"/>
      <sheetName val="KHOI LUONG"/>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onGiaLD"/>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19.3"/>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ác chỉ tiêu chủ yếu"/>
      <sheetName val="1. CTC Yếu_PP"/>
      <sheetName val="1. Các chỉ tiêu chủ yếu (chuan)"/>
      <sheetName val="2. CTTH"/>
      <sheetName val="3. KT..."/>
      <sheetName val="3. KT"/>
      <sheetName val="4. XH"/>
      <sheetName val="5. MOI TRUONG"/>
      <sheetName val="6. PTDN "/>
    </sheetNames>
    <sheetDataSet>
      <sheetData sheetId="0" refreshError="1"/>
      <sheetData sheetId="1" refreshError="1"/>
      <sheetData sheetId="2">
        <row r="8">
          <cell r="H8">
            <v>27.380000000000003</v>
          </cell>
        </row>
        <row r="21">
          <cell r="H21">
            <v>13.672000000000001</v>
          </cell>
        </row>
        <row r="29">
          <cell r="H29" t="str">
            <v>11/19</v>
          </cell>
        </row>
      </sheetData>
      <sheetData sheetId="3" refreshError="1"/>
      <sheetData sheetId="4" refreshError="1"/>
      <sheetData sheetId="5" refreshError="1"/>
      <sheetData sheetId="6">
        <row r="15">
          <cell r="E15">
            <v>400</v>
          </cell>
        </row>
        <row r="34">
          <cell r="E34">
            <v>3.6000000000000005</v>
          </cell>
        </row>
      </sheetData>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ác chỉ tiêu chủ yếu"/>
      <sheetName val="1. CTC Yếu_PP"/>
      <sheetName val="1. Các chỉ tiêu chủ yếu (chuan)"/>
      <sheetName val="2. CTTH"/>
      <sheetName val="3. KT..."/>
      <sheetName val="3. KT"/>
      <sheetName val="4. XH"/>
      <sheetName val="5. MOI TRUONG"/>
      <sheetName val="6. PTDN "/>
    </sheetNames>
    <sheetDataSet>
      <sheetData sheetId="0" refreshError="1"/>
      <sheetData sheetId="1" refreshError="1"/>
      <sheetData sheetId="2" refreshError="1"/>
      <sheetData sheetId="3" refreshError="1"/>
      <sheetData sheetId="4" refreshError="1"/>
      <sheetData sheetId="5" refreshError="1"/>
      <sheetData sheetId="6">
        <row r="18">
          <cell r="D18">
            <v>3622</v>
          </cell>
          <cell r="E18">
            <v>4027</v>
          </cell>
        </row>
        <row r="33">
          <cell r="D33">
            <v>504</v>
          </cell>
          <cell r="E33">
            <v>936</v>
          </cell>
        </row>
        <row r="36">
          <cell r="D36">
            <v>5.9481322864620507</v>
          </cell>
          <cell r="E36">
            <v>5.7748857150116999</v>
          </cell>
        </row>
        <row r="37">
          <cell r="D37">
            <v>1.1896264572924102</v>
          </cell>
          <cell r="E37">
            <v>1.5399695240031199</v>
          </cell>
        </row>
        <row r="38">
          <cell r="D38">
            <v>3</v>
          </cell>
          <cell r="E38">
            <v>4</v>
          </cell>
        </row>
        <row r="39">
          <cell r="D39">
            <v>64</v>
          </cell>
          <cell r="E39">
            <v>65</v>
          </cell>
        </row>
        <row r="40">
          <cell r="D40">
            <v>143</v>
          </cell>
          <cell r="E40">
            <v>144</v>
          </cell>
        </row>
        <row r="42">
          <cell r="D42">
            <v>17.510000000000002</v>
          </cell>
          <cell r="E42">
            <v>17</v>
          </cell>
        </row>
        <row r="43">
          <cell r="D43">
            <v>29.8</v>
          </cell>
          <cell r="E43">
            <v>29</v>
          </cell>
        </row>
        <row r="44">
          <cell r="D44" t="str">
            <v>82,6</v>
          </cell>
          <cell r="E44">
            <v>85</v>
          </cell>
        </row>
        <row r="46">
          <cell r="D46">
            <v>17.8</v>
          </cell>
          <cell r="E46">
            <v>24.4</v>
          </cell>
        </row>
        <row r="47">
          <cell r="D47">
            <v>3.5</v>
          </cell>
          <cell r="E47">
            <v>4.2</v>
          </cell>
        </row>
        <row r="48">
          <cell r="E48">
            <v>1</v>
          </cell>
        </row>
        <row r="85">
          <cell r="D85">
            <v>99.7</v>
          </cell>
          <cell r="E85">
            <v>100</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ác chỉ tiêu chủ yếu"/>
      <sheetName val="2. CTTH"/>
      <sheetName val="3. KT"/>
      <sheetName val="4. XH"/>
      <sheetName val="5. MOI TRUONG"/>
      <sheetName val="1. Trồng trọt"/>
      <sheetName val="2. Chăn nuôi, TS"/>
      <sheetName val="7. SXSN"/>
      <sheetName val="3. Lâm nghiệp"/>
      <sheetName val="10, PTDN "/>
    </sheetNames>
    <sheetDataSet>
      <sheetData sheetId="0"/>
      <sheetData sheetId="1"/>
      <sheetData sheetId="2"/>
      <sheetData sheetId="3"/>
      <sheetData sheetId="4"/>
      <sheetData sheetId="5">
        <row r="16">
          <cell r="BE16">
            <v>196</v>
          </cell>
        </row>
        <row r="20">
          <cell r="BE20">
            <v>250</v>
          </cell>
        </row>
        <row r="24">
          <cell r="BE24">
            <v>40</v>
          </cell>
        </row>
        <row r="28">
          <cell r="BE28">
            <v>2900</v>
          </cell>
        </row>
        <row r="34">
          <cell r="BE34">
            <v>1.2</v>
          </cell>
        </row>
        <row r="38">
          <cell r="BE38">
            <v>200</v>
          </cell>
        </row>
        <row r="42">
          <cell r="BE42">
            <v>1983</v>
          </cell>
        </row>
      </sheetData>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SXNN"/>
      <sheetName val="7.1.SN NN"/>
      <sheetName val="7.2.THUY NONG"/>
      <sheetName val="8.SXLN"/>
      <sheetName val="B13.SNGD"/>
      <sheetName val="B14.SN YT"/>
      <sheetName val="B14.1CTMTBXH"/>
      <sheetName val="B14.2 GBTT"/>
      <sheetName val="B14.3 GBH"/>
      <sheetName val="B15.DS"/>
      <sheetName val="16. VHTTDL"/>
      <sheetName val="17,TTTT"/>
      <sheetName val="18. SN trẻ em"/>
      <sheetName val="19.nhà ĐĐK"/>
      <sheetName val="Biểu số 20"/>
      <sheetName val="Biểu số 20.1"/>
      <sheetName val="Biểu số 20.2"/>
    </sheetNames>
    <sheetDataSet>
      <sheetData sheetId="0"/>
      <sheetData sheetId="1"/>
      <sheetData sheetId="2"/>
      <sheetData sheetId="3">
        <row r="13">
          <cell r="D13">
            <v>14202.300000000001</v>
          </cell>
        </row>
        <row r="25">
          <cell r="D25">
            <v>44.291058646834145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FA36-EC87-4A4B-87B1-7AFDCE04C34F}">
  <dimension ref="A1:B31"/>
  <sheetViews>
    <sheetView view="pageBreakPreview" zoomScaleNormal="100" zoomScaleSheetLayoutView="100" zoomScalePageLayoutView="55" workbookViewId="0">
      <selection activeCell="B15" sqref="B15"/>
    </sheetView>
  </sheetViews>
  <sheetFormatPr defaultColWidth="8.625" defaultRowHeight="15.75"/>
  <cols>
    <col min="1" max="1" width="8.625" style="73"/>
    <col min="2" max="2" width="90.125" style="75" customWidth="1"/>
    <col min="3" max="16384" width="8.625" style="8"/>
  </cols>
  <sheetData>
    <row r="1" spans="1:2" ht="18.75">
      <c r="A1" s="169" t="s">
        <v>418</v>
      </c>
      <c r="B1" s="169"/>
    </row>
    <row r="2" spans="1:2" ht="18.75">
      <c r="A2" s="170" t="s">
        <v>444</v>
      </c>
      <c r="B2" s="170"/>
    </row>
    <row r="4" spans="1:2" s="11" customFormat="1" ht="20.45" customHeight="1">
      <c r="A4" s="166" t="s">
        <v>6</v>
      </c>
      <c r="B4" s="63" t="s">
        <v>397</v>
      </c>
    </row>
    <row r="5" spans="1:2" s="11" customFormat="1">
      <c r="A5" s="167" t="s">
        <v>398</v>
      </c>
      <c r="B5" s="74" t="s">
        <v>443</v>
      </c>
    </row>
    <row r="6" spans="1:2" s="11" customFormat="1" ht="31.5">
      <c r="A6" s="167" t="s">
        <v>399</v>
      </c>
      <c r="B6" s="74" t="s">
        <v>419</v>
      </c>
    </row>
    <row r="7" spans="1:2" s="11" customFormat="1" ht="18.600000000000001" customHeight="1">
      <c r="A7" s="167" t="s">
        <v>400</v>
      </c>
      <c r="B7" s="74" t="s">
        <v>420</v>
      </c>
    </row>
    <row r="8" spans="1:2" s="11" customFormat="1" ht="18.600000000000001" customHeight="1">
      <c r="A8" s="167" t="s">
        <v>401</v>
      </c>
      <c r="B8" s="74" t="s">
        <v>421</v>
      </c>
    </row>
    <row r="9" spans="1:2" s="11" customFormat="1" ht="18.600000000000001" customHeight="1">
      <c r="A9" s="167" t="s">
        <v>402</v>
      </c>
      <c r="B9" s="74" t="s">
        <v>422</v>
      </c>
    </row>
    <row r="10" spans="1:2" s="11" customFormat="1" ht="18.95" customHeight="1">
      <c r="A10" s="166" t="s">
        <v>7</v>
      </c>
      <c r="B10" s="63" t="s">
        <v>442</v>
      </c>
    </row>
    <row r="11" spans="1:2" s="11" customFormat="1" ht="21" customHeight="1">
      <c r="A11" s="167" t="s">
        <v>403</v>
      </c>
      <c r="B11" s="74" t="s">
        <v>423</v>
      </c>
    </row>
    <row r="12" spans="1:2" s="11" customFormat="1" ht="31.5">
      <c r="A12" s="167" t="s">
        <v>404</v>
      </c>
      <c r="B12" s="74" t="s">
        <v>424</v>
      </c>
    </row>
    <row r="13" spans="1:2" s="11" customFormat="1" ht="20.100000000000001" customHeight="1">
      <c r="A13" s="167" t="s">
        <v>405</v>
      </c>
      <c r="B13" s="164" t="s">
        <v>439</v>
      </c>
    </row>
    <row r="14" spans="1:2" s="11" customFormat="1" ht="20.100000000000001" customHeight="1">
      <c r="A14" s="167" t="s">
        <v>406</v>
      </c>
      <c r="B14" s="74" t="s">
        <v>425</v>
      </c>
    </row>
    <row r="15" spans="1:2" s="11" customFormat="1" ht="20.100000000000001" customHeight="1">
      <c r="A15" s="167" t="s">
        <v>407</v>
      </c>
      <c r="B15" s="74" t="s">
        <v>426</v>
      </c>
    </row>
    <row r="16" spans="1:2" s="11" customFormat="1" ht="20.100000000000001" customHeight="1">
      <c r="A16" s="167"/>
      <c r="B16" s="74" t="s">
        <v>440</v>
      </c>
    </row>
    <row r="17" spans="1:2" s="11" customFormat="1" ht="20.100000000000001" customHeight="1">
      <c r="A17" s="167"/>
      <c r="B17" s="74" t="s">
        <v>427</v>
      </c>
    </row>
    <row r="18" spans="1:2" s="11" customFormat="1" ht="20.100000000000001" customHeight="1">
      <c r="A18" s="167" t="s">
        <v>408</v>
      </c>
      <c r="B18" s="74" t="s">
        <v>428</v>
      </c>
    </row>
    <row r="19" spans="1:2" s="11" customFormat="1" ht="45.75">
      <c r="A19" s="167" t="s">
        <v>409</v>
      </c>
      <c r="B19" s="164" t="s">
        <v>438</v>
      </c>
    </row>
    <row r="20" spans="1:2" s="11" customFormat="1" ht="24.95" customHeight="1">
      <c r="A20" s="167" t="s">
        <v>410</v>
      </c>
      <c r="B20" s="74" t="s">
        <v>445</v>
      </c>
    </row>
    <row r="21" spans="1:2" s="11" customFormat="1" ht="24.95" customHeight="1">
      <c r="A21" s="167" t="s">
        <v>411</v>
      </c>
      <c r="B21" s="74" t="s">
        <v>429</v>
      </c>
    </row>
    <row r="22" spans="1:2" s="11" customFormat="1" ht="24.95" customHeight="1">
      <c r="A22" s="167" t="s">
        <v>412</v>
      </c>
      <c r="B22" s="74" t="s">
        <v>430</v>
      </c>
    </row>
    <row r="23" spans="1:2" s="11" customFormat="1" ht="24.95" customHeight="1">
      <c r="A23" s="167"/>
      <c r="B23" s="74" t="s">
        <v>431</v>
      </c>
    </row>
    <row r="24" spans="1:2" s="11" customFormat="1" ht="24.95" customHeight="1">
      <c r="A24" s="167"/>
      <c r="B24" s="74" t="s">
        <v>432</v>
      </c>
    </row>
    <row r="25" spans="1:2" s="11" customFormat="1" ht="24.95" customHeight="1">
      <c r="A25" s="167"/>
      <c r="B25" s="74" t="s">
        <v>433</v>
      </c>
    </row>
    <row r="26" spans="1:2" s="11" customFormat="1" ht="24.95" customHeight="1">
      <c r="A26" s="167" t="s">
        <v>413</v>
      </c>
      <c r="B26" s="74" t="s">
        <v>434</v>
      </c>
    </row>
    <row r="27" spans="1:2" s="11" customFormat="1" ht="25.5" customHeight="1">
      <c r="A27" s="166" t="s">
        <v>9</v>
      </c>
      <c r="B27" s="63" t="s">
        <v>417</v>
      </c>
    </row>
    <row r="28" spans="1:2" s="11" customFormat="1" ht="25.5" customHeight="1">
      <c r="A28" s="167" t="s">
        <v>414</v>
      </c>
      <c r="B28" s="74" t="s">
        <v>435</v>
      </c>
    </row>
    <row r="29" spans="1:2" s="11" customFormat="1" ht="25.5" customHeight="1">
      <c r="A29" s="167" t="s">
        <v>415</v>
      </c>
      <c r="B29" s="74" t="s">
        <v>436</v>
      </c>
    </row>
    <row r="30" spans="1:2" s="11" customFormat="1" ht="25.5" customHeight="1">
      <c r="A30" s="167" t="s">
        <v>416</v>
      </c>
      <c r="B30" s="74" t="s">
        <v>437</v>
      </c>
    </row>
    <row r="31" spans="1:2" s="11" customFormat="1" ht="25.5" customHeight="1">
      <c r="A31" s="168"/>
      <c r="B31" s="63" t="s">
        <v>441</v>
      </c>
    </row>
  </sheetData>
  <mergeCells count="2">
    <mergeCell ref="A1:B1"/>
    <mergeCell ref="A2:B2"/>
  </mergeCells>
  <pageMargins left="0.7" right="0.7" top="0.75" bottom="0.75" header="0.3" footer="0.3"/>
  <pageSetup paperSize="9" scale="82" orientation="portrait" verticalDpi="0" r:id="rId1"/>
  <headerFooter>
    <oddHeader>&amp;C&amp;14Phụ lục 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5BBA0-D9DA-492C-A038-21457B704130}">
  <sheetPr>
    <tabColor rgb="FF00B050"/>
  </sheetPr>
  <dimension ref="A1:AM58"/>
  <sheetViews>
    <sheetView tabSelected="1" view="pageBreakPreview" zoomScaleNormal="55" zoomScaleSheetLayoutView="100" zoomScalePageLayoutView="40" workbookViewId="0">
      <selection activeCell="N4" sqref="N4"/>
    </sheetView>
  </sheetViews>
  <sheetFormatPr defaultColWidth="9" defaultRowHeight="15.75" outlineLevelRow="1"/>
  <cols>
    <col min="1" max="1" width="5.625" style="98" customWidth="1"/>
    <col min="2" max="2" width="32.5" style="79" customWidth="1"/>
    <col min="3" max="3" width="18.625" style="105" customWidth="1"/>
    <col min="4" max="8" width="13.25" style="106" customWidth="1"/>
    <col min="9" max="9" width="18.125" style="165" customWidth="1"/>
    <col min="10" max="10" width="18.375" style="165" customWidth="1"/>
    <col min="11" max="11" width="14.875" style="107" customWidth="1"/>
    <col min="12" max="14" width="10" style="103" customWidth="1"/>
    <col min="15" max="17" width="10.5" style="103" hidden="1" customWidth="1"/>
    <col min="18" max="23" width="10.625" style="103" hidden="1" customWidth="1"/>
    <col min="24" max="24" width="34" style="103" hidden="1" customWidth="1"/>
    <col min="25" max="25" width="10.125" style="103" customWidth="1"/>
    <col min="26" max="32" width="9" style="103" customWidth="1"/>
    <col min="33" max="16384" width="9" style="103"/>
  </cols>
  <sheetData>
    <row r="1" spans="1:39" ht="27" customHeight="1">
      <c r="A1" s="175" t="s">
        <v>336</v>
      </c>
      <c r="B1" s="175"/>
      <c r="C1" s="175"/>
      <c r="D1" s="175"/>
      <c r="E1" s="175"/>
      <c r="F1" s="175"/>
      <c r="G1" s="175"/>
      <c r="H1" s="175"/>
      <c r="I1" s="175"/>
      <c r="J1" s="175"/>
      <c r="K1" s="175"/>
      <c r="L1" s="102"/>
      <c r="M1" s="102"/>
      <c r="N1" s="102"/>
      <c r="O1" s="102"/>
      <c r="P1" s="102"/>
      <c r="Q1" s="102"/>
      <c r="R1" s="102"/>
      <c r="S1" s="102"/>
      <c r="T1" s="102"/>
      <c r="U1" s="102"/>
      <c r="V1" s="102"/>
      <c r="W1" s="102"/>
    </row>
    <row r="2" spans="1:39" ht="18" customHeight="1">
      <c r="A2" s="176" t="s">
        <v>444</v>
      </c>
      <c r="B2" s="176"/>
      <c r="C2" s="176"/>
      <c r="D2" s="176"/>
      <c r="E2" s="176"/>
      <c r="F2" s="176"/>
      <c r="G2" s="176"/>
      <c r="H2" s="176"/>
      <c r="I2" s="176"/>
      <c r="J2" s="176"/>
      <c r="K2" s="176"/>
      <c r="L2" s="104"/>
      <c r="M2" s="104"/>
      <c r="N2" s="104"/>
      <c r="O2" s="104"/>
      <c r="P2" s="104"/>
      <c r="Q2" s="104"/>
      <c r="R2" s="104"/>
      <c r="S2" s="104"/>
      <c r="T2" s="104"/>
      <c r="U2" s="104"/>
      <c r="V2" s="104"/>
      <c r="W2" s="104"/>
    </row>
    <row r="3" spans="1:39" ht="23.25" customHeight="1"/>
    <row r="4" spans="1:39" s="101" customFormat="1" ht="42" customHeight="1">
      <c r="A4" s="178" t="s">
        <v>18</v>
      </c>
      <c r="B4" s="178" t="s">
        <v>1</v>
      </c>
      <c r="C4" s="178" t="s">
        <v>2</v>
      </c>
      <c r="D4" s="177" t="s">
        <v>266</v>
      </c>
      <c r="E4" s="177" t="s">
        <v>267</v>
      </c>
      <c r="F4" s="177"/>
      <c r="G4" s="177"/>
      <c r="H4" s="177" t="s">
        <v>269</v>
      </c>
      <c r="I4" s="177" t="s">
        <v>260</v>
      </c>
      <c r="J4" s="177"/>
      <c r="K4" s="177" t="s">
        <v>261</v>
      </c>
      <c r="L4" s="108"/>
      <c r="M4" s="108"/>
      <c r="N4" s="108"/>
      <c r="O4" s="174" t="s">
        <v>262</v>
      </c>
      <c r="P4" s="174" t="s">
        <v>263</v>
      </c>
      <c r="R4" s="174" t="s">
        <v>26</v>
      </c>
      <c r="S4" s="174" t="s">
        <v>176</v>
      </c>
      <c r="T4" s="174"/>
      <c r="U4" s="174"/>
      <c r="V4" s="174"/>
      <c r="W4" s="174"/>
    </row>
    <row r="5" spans="1:39" s="101" customFormat="1" ht="52.5" customHeight="1">
      <c r="A5" s="178"/>
      <c r="B5" s="178"/>
      <c r="C5" s="178"/>
      <c r="D5" s="177"/>
      <c r="E5" s="109" t="s">
        <v>264</v>
      </c>
      <c r="F5" s="110" t="s">
        <v>268</v>
      </c>
      <c r="G5" s="109" t="s">
        <v>265</v>
      </c>
      <c r="H5" s="177"/>
      <c r="I5" s="109" t="s">
        <v>270</v>
      </c>
      <c r="J5" s="109" t="s">
        <v>271</v>
      </c>
      <c r="K5" s="177"/>
      <c r="O5" s="174"/>
      <c r="P5" s="174"/>
      <c r="R5" s="174"/>
      <c r="S5" s="111">
        <v>2026</v>
      </c>
      <c r="T5" s="111">
        <v>2027</v>
      </c>
      <c r="U5" s="111">
        <v>2028</v>
      </c>
      <c r="V5" s="111">
        <v>2029</v>
      </c>
      <c r="W5" s="111">
        <v>2030</v>
      </c>
    </row>
    <row r="6" spans="1:39" ht="24" customHeight="1">
      <c r="A6" s="111"/>
      <c r="B6" s="112" t="s">
        <v>342</v>
      </c>
      <c r="C6" s="111"/>
      <c r="D6" s="85"/>
      <c r="E6" s="85"/>
      <c r="F6" s="85"/>
      <c r="G6" s="85"/>
      <c r="H6" s="85"/>
      <c r="I6" s="85"/>
      <c r="J6" s="85"/>
      <c r="K6" s="86"/>
      <c r="L6" s="98"/>
      <c r="M6" s="98"/>
      <c r="N6" s="98"/>
      <c r="O6" s="98"/>
      <c r="P6" s="98"/>
      <c r="Q6" s="98"/>
      <c r="R6" s="84"/>
      <c r="S6" s="111"/>
      <c r="T6" s="111"/>
      <c r="U6" s="111"/>
      <c r="V6" s="111"/>
      <c r="W6" s="111"/>
    </row>
    <row r="7" spans="1:39" ht="31.5" customHeight="1">
      <c r="A7" s="111" t="s">
        <v>6</v>
      </c>
      <c r="B7" s="112" t="s">
        <v>5</v>
      </c>
      <c r="C7" s="111" t="s">
        <v>237</v>
      </c>
      <c r="D7" s="85"/>
      <c r="E7" s="85"/>
      <c r="F7" s="85"/>
      <c r="G7" s="85"/>
      <c r="H7" s="85"/>
      <c r="I7" s="85"/>
      <c r="J7" s="85"/>
      <c r="K7" s="86"/>
      <c r="L7" s="98"/>
      <c r="M7" s="98"/>
      <c r="N7" s="98"/>
      <c r="O7" s="98"/>
      <c r="P7" s="98"/>
      <c r="Q7" s="98"/>
      <c r="R7" s="113"/>
      <c r="S7" s="113"/>
      <c r="T7" s="113"/>
      <c r="U7" s="98"/>
      <c r="V7" s="98"/>
      <c r="W7" s="98"/>
    </row>
    <row r="8" spans="1:39" ht="44.25" customHeight="1" outlineLevel="1">
      <c r="A8" s="114">
        <v>1</v>
      </c>
      <c r="B8" s="115" t="s">
        <v>210</v>
      </c>
      <c r="C8" s="114" t="s">
        <v>20</v>
      </c>
      <c r="D8" s="113">
        <v>21.5</v>
      </c>
      <c r="E8" s="113">
        <v>24</v>
      </c>
      <c r="F8" s="113">
        <f>R8</f>
        <v>24.67</v>
      </c>
      <c r="G8" s="113">
        <f t="shared" ref="G8:G13" si="0">F8</f>
        <v>24.67</v>
      </c>
      <c r="H8" s="113">
        <f>'[3]1. Các chỉ tiêu chủ yếu (chuan)'!$H$8</f>
        <v>27.380000000000003</v>
      </c>
      <c r="I8" s="113">
        <f>G8/D8*100</f>
        <v>114.74418604651164</v>
      </c>
      <c r="J8" s="113">
        <f>H8/G8*100</f>
        <v>110.98500202675314</v>
      </c>
      <c r="K8" s="99"/>
      <c r="L8" s="98"/>
      <c r="M8" s="98"/>
      <c r="N8" s="98"/>
      <c r="O8" s="98"/>
      <c r="P8" s="98"/>
      <c r="Q8" s="98"/>
      <c r="R8" s="113">
        <v>24.67</v>
      </c>
      <c r="S8" s="98">
        <v>26</v>
      </c>
      <c r="T8" s="98">
        <v>27.1</v>
      </c>
      <c r="U8" s="98">
        <v>29.9</v>
      </c>
      <c r="V8" s="98">
        <v>32.700000000000003</v>
      </c>
      <c r="W8" s="98">
        <v>35.5</v>
      </c>
      <c r="Y8" s="116">
        <f t="shared" ref="Y8:AD8" si="1">Y9+Y10-Y11</f>
        <v>53.281313473256603</v>
      </c>
      <c r="Z8" s="116">
        <f t="shared" si="1"/>
        <v>45.611135495869661</v>
      </c>
      <c r="AA8" s="116">
        <f t="shared" si="1"/>
        <v>45.443107809394832</v>
      </c>
      <c r="AB8" s="116">
        <f t="shared" si="1"/>
        <v>45.148238772565776</v>
      </c>
      <c r="AC8" s="116">
        <f t="shared" si="1"/>
        <v>45.115559929733514</v>
      </c>
      <c r="AD8" s="116">
        <f t="shared" si="1"/>
        <v>44.568793907807049</v>
      </c>
    </row>
    <row r="9" spans="1:39" ht="45.75" customHeight="1" outlineLevel="1">
      <c r="A9" s="171">
        <v>2</v>
      </c>
      <c r="B9" s="172" t="s">
        <v>211</v>
      </c>
      <c r="C9" s="114" t="s">
        <v>235</v>
      </c>
      <c r="D9" s="113">
        <v>72</v>
      </c>
      <c r="E9" s="113">
        <v>71</v>
      </c>
      <c r="F9" s="113">
        <f>R9</f>
        <v>70</v>
      </c>
      <c r="G9" s="113">
        <f t="shared" si="0"/>
        <v>70</v>
      </c>
      <c r="H9" s="113">
        <f t="shared" ref="H9:H14" si="2">S9</f>
        <v>68</v>
      </c>
      <c r="I9" s="113" t="s">
        <v>273</v>
      </c>
      <c r="J9" s="113" t="s">
        <v>273</v>
      </c>
      <c r="K9" s="99"/>
      <c r="L9" s="98"/>
      <c r="M9" s="98"/>
      <c r="N9" s="98"/>
      <c r="O9" s="98"/>
      <c r="P9" s="98"/>
      <c r="Q9" s="98"/>
      <c r="R9" s="98">
        <v>70</v>
      </c>
      <c r="S9" s="98">
        <v>68</v>
      </c>
      <c r="T9" s="98">
        <v>65</v>
      </c>
      <c r="U9" s="98">
        <v>64</v>
      </c>
      <c r="V9" s="98">
        <v>63</v>
      </c>
      <c r="W9" s="98">
        <v>60</v>
      </c>
      <c r="X9" s="119"/>
      <c r="Y9" s="98">
        <v>19.57085568459976</v>
      </c>
      <c r="Z9" s="98">
        <v>22.33175130156916</v>
      </c>
      <c r="AA9" s="98">
        <v>21.697112929650231</v>
      </c>
      <c r="AB9" s="98">
        <v>21.051406896031942</v>
      </c>
      <c r="AC9" s="98">
        <v>19.436246698961064</v>
      </c>
      <c r="AD9" s="98">
        <v>18.044998381526355</v>
      </c>
      <c r="AE9" s="119"/>
      <c r="AF9" s="119"/>
      <c r="AM9" s="173" t="s">
        <v>231</v>
      </c>
    </row>
    <row r="10" spans="1:39" ht="31.5" outlineLevel="1">
      <c r="A10" s="171"/>
      <c r="B10" s="172"/>
      <c r="C10" s="120" t="s">
        <v>232</v>
      </c>
      <c r="D10" s="121">
        <v>22</v>
      </c>
      <c r="E10" s="121">
        <v>21</v>
      </c>
      <c r="F10" s="113">
        <f>R10</f>
        <v>22</v>
      </c>
      <c r="G10" s="113">
        <f t="shared" si="0"/>
        <v>22</v>
      </c>
      <c r="H10" s="113">
        <f t="shared" si="2"/>
        <v>24</v>
      </c>
      <c r="I10" s="113" t="s">
        <v>281</v>
      </c>
      <c r="J10" s="113" t="s">
        <v>282</v>
      </c>
      <c r="K10" s="122"/>
      <c r="L10" s="98"/>
      <c r="M10" s="98"/>
      <c r="N10" s="98"/>
      <c r="O10" s="98"/>
      <c r="P10" s="98"/>
      <c r="Q10" s="98"/>
      <c r="R10" s="98">
        <v>22</v>
      </c>
      <c r="S10" s="98">
        <v>24</v>
      </c>
      <c r="T10" s="98">
        <v>25</v>
      </c>
      <c r="U10" s="98">
        <v>26</v>
      </c>
      <c r="V10" s="98">
        <v>26</v>
      </c>
      <c r="W10" s="98">
        <v>28</v>
      </c>
      <c r="Y10" s="98">
        <v>39.210457788656839</v>
      </c>
      <c r="Z10" s="98">
        <v>29.099230242875624</v>
      </c>
      <c r="AA10" s="98">
        <v>29.682493599680754</v>
      </c>
      <c r="AB10" s="98">
        <v>30.121039845667298</v>
      </c>
      <c r="AC10" s="98">
        <v>32.099141538465567</v>
      </c>
      <c r="AD10" s="98">
        <v>33.15474440785087</v>
      </c>
      <c r="AM10" s="173"/>
    </row>
    <row r="11" spans="1:39" ht="24" customHeight="1" outlineLevel="1">
      <c r="A11" s="171"/>
      <c r="B11" s="172"/>
      <c r="C11" s="114" t="s">
        <v>233</v>
      </c>
      <c r="D11" s="113">
        <v>5</v>
      </c>
      <c r="E11" s="113">
        <v>5</v>
      </c>
      <c r="F11" s="113">
        <f>R11</f>
        <v>5</v>
      </c>
      <c r="G11" s="113">
        <f t="shared" si="0"/>
        <v>5</v>
      </c>
      <c r="H11" s="113">
        <f t="shared" si="2"/>
        <v>5</v>
      </c>
      <c r="I11" s="113" t="s">
        <v>281</v>
      </c>
      <c r="J11" s="113" t="s">
        <v>281</v>
      </c>
      <c r="K11" s="99"/>
      <c r="L11" s="98"/>
      <c r="M11" s="98"/>
      <c r="N11" s="98"/>
      <c r="O11" s="98"/>
      <c r="P11" s="98"/>
      <c r="Q11" s="98"/>
      <c r="R11" s="98">
        <v>5</v>
      </c>
      <c r="S11" s="98">
        <v>5</v>
      </c>
      <c r="T11" s="98">
        <v>7</v>
      </c>
      <c r="U11" s="98">
        <v>7</v>
      </c>
      <c r="V11" s="98">
        <v>7</v>
      </c>
      <c r="W11" s="98">
        <v>8</v>
      </c>
      <c r="Y11" s="116">
        <v>5.5</v>
      </c>
      <c r="Z11" s="116">
        <f>0.2*Z10</f>
        <v>5.8198460485751253</v>
      </c>
      <c r="AA11" s="116">
        <f>0.2*AA10</f>
        <v>5.936498719936151</v>
      </c>
      <c r="AB11" s="116">
        <f>0.2*AB10</f>
        <v>6.0242079691334602</v>
      </c>
      <c r="AC11" s="116">
        <f>0.2*AC10</f>
        <v>6.4198283076931135</v>
      </c>
      <c r="AD11" s="116">
        <f>0.2*AD10</f>
        <v>6.6309488815701743</v>
      </c>
      <c r="AM11" s="173"/>
    </row>
    <row r="12" spans="1:39" ht="44.25" customHeight="1" outlineLevel="1">
      <c r="A12" s="171"/>
      <c r="B12" s="172"/>
      <c r="C12" s="114" t="s">
        <v>234</v>
      </c>
      <c r="D12" s="113">
        <v>1</v>
      </c>
      <c r="E12" s="113">
        <v>3</v>
      </c>
      <c r="F12" s="113">
        <f>R12</f>
        <v>3</v>
      </c>
      <c r="G12" s="113">
        <f t="shared" si="0"/>
        <v>3</v>
      </c>
      <c r="H12" s="113">
        <f t="shared" si="2"/>
        <v>3</v>
      </c>
      <c r="I12" s="113" t="s">
        <v>282</v>
      </c>
      <c r="J12" s="113" t="s">
        <v>281</v>
      </c>
      <c r="K12" s="99"/>
      <c r="L12" s="98"/>
      <c r="M12" s="98"/>
      <c r="N12" s="98"/>
      <c r="O12" s="98"/>
      <c r="P12" s="98"/>
      <c r="Q12" s="98"/>
      <c r="R12" s="98">
        <v>3</v>
      </c>
      <c r="S12" s="98">
        <v>3</v>
      </c>
      <c r="T12" s="98">
        <v>3</v>
      </c>
      <c r="U12" s="98">
        <v>3</v>
      </c>
      <c r="V12" s="98">
        <v>4</v>
      </c>
      <c r="W12" s="98">
        <v>4</v>
      </c>
      <c r="Y12" s="123">
        <f>T13-S13</f>
        <v>2.5</v>
      </c>
      <c r="Z12" s="123">
        <f>U13-T13</f>
        <v>2</v>
      </c>
      <c r="AA12" s="123">
        <f>V13-U13</f>
        <v>2.5</v>
      </c>
      <c r="AB12" s="123">
        <f>W13-V13</f>
        <v>2</v>
      </c>
      <c r="AC12" s="123"/>
      <c r="AM12" s="173"/>
    </row>
    <row r="13" spans="1:39" ht="30" customHeight="1" outlineLevel="1">
      <c r="A13" s="114">
        <v>3</v>
      </c>
      <c r="B13" s="115" t="s">
        <v>212</v>
      </c>
      <c r="C13" s="114" t="s">
        <v>3</v>
      </c>
      <c r="D13" s="113">
        <v>12</v>
      </c>
      <c r="E13" s="113">
        <v>15</v>
      </c>
      <c r="F13" s="113">
        <f>E13</f>
        <v>15</v>
      </c>
      <c r="G13" s="113">
        <f t="shared" si="0"/>
        <v>15</v>
      </c>
      <c r="H13" s="113">
        <f t="shared" si="2"/>
        <v>17.399999999999999</v>
      </c>
      <c r="I13" s="113">
        <f>G13/D13*100</f>
        <v>125</v>
      </c>
      <c r="J13" s="113">
        <f>H13/G13*100</f>
        <v>115.99999999999999</v>
      </c>
      <c r="K13" s="99"/>
      <c r="L13" s="98"/>
      <c r="M13" s="98"/>
      <c r="N13" s="98"/>
      <c r="O13" s="98"/>
      <c r="P13" s="98"/>
      <c r="Q13" s="98"/>
      <c r="R13" s="98">
        <v>15</v>
      </c>
      <c r="S13" s="98">
        <f>R13+2.4</f>
        <v>17.399999999999999</v>
      </c>
      <c r="T13" s="98">
        <f>S13+2.5</f>
        <v>19.899999999999999</v>
      </c>
      <c r="U13" s="98">
        <f>T13+2</f>
        <v>21.9</v>
      </c>
      <c r="V13" s="98">
        <f>U13+2.5</f>
        <v>24.4</v>
      </c>
      <c r="W13" s="98">
        <f>V13+2</f>
        <v>26.4</v>
      </c>
      <c r="Y13" s="87" t="s">
        <v>391</v>
      </c>
    </row>
    <row r="14" spans="1:39" ht="30.75" customHeight="1" outlineLevel="1">
      <c r="A14" s="114">
        <v>4</v>
      </c>
      <c r="B14" s="115" t="s">
        <v>213</v>
      </c>
      <c r="C14" s="114" t="s">
        <v>3</v>
      </c>
      <c r="D14" s="113">
        <f>0.771</f>
        <v>0.77100000000000002</v>
      </c>
      <c r="E14" s="113">
        <f>D14</f>
        <v>0.77100000000000002</v>
      </c>
      <c r="F14" s="113">
        <f>R14</f>
        <v>1.589</v>
      </c>
      <c r="G14" s="113">
        <f>F14</f>
        <v>1.589</v>
      </c>
      <c r="H14" s="113">
        <f t="shared" si="2"/>
        <v>1.95</v>
      </c>
      <c r="I14" s="113">
        <f>G14/D14*100</f>
        <v>206.09597924773021</v>
      </c>
      <c r="J14" s="113">
        <f>H14/G14*100</f>
        <v>122.71869100062933</v>
      </c>
      <c r="K14" s="99"/>
      <c r="L14" s="98"/>
      <c r="M14" s="98"/>
      <c r="N14" s="98"/>
      <c r="O14" s="98"/>
      <c r="P14" s="98"/>
      <c r="Q14" s="98"/>
      <c r="R14" s="98">
        <v>1.589</v>
      </c>
      <c r="S14" s="98">
        <v>1.95</v>
      </c>
      <c r="T14" s="98">
        <f>S14+(S14*0.1)</f>
        <v>2.145</v>
      </c>
      <c r="U14" s="98">
        <f>T14+(T14*0.1)</f>
        <v>2.3595000000000002</v>
      </c>
      <c r="V14" s="98">
        <f>U14+(U14*0.1)</f>
        <v>2.59545</v>
      </c>
      <c r="W14" s="98">
        <f>V14+(V14*0.1)</f>
        <v>2.8549950000000002</v>
      </c>
      <c r="X14" s="103" t="s">
        <v>236</v>
      </c>
      <c r="Y14" s="124">
        <v>-150</v>
      </c>
      <c r="Z14" s="124">
        <v>200</v>
      </c>
      <c r="AA14" s="124">
        <v>250</v>
      </c>
      <c r="AB14" s="124">
        <v>250</v>
      </c>
      <c r="AC14" s="124">
        <v>2250</v>
      </c>
      <c r="AD14" s="125">
        <v>97.115384615384613</v>
      </c>
      <c r="AE14" s="125">
        <v>103.96039603960396</v>
      </c>
      <c r="AF14" s="125">
        <v>104.76190476190477</v>
      </c>
      <c r="AG14" s="125">
        <v>104.54545454545455</v>
      </c>
      <c r="AH14" s="125">
        <v>139.13043478260869</v>
      </c>
    </row>
    <row r="15" spans="1:39" ht="29.25" customHeight="1" outlineLevel="1">
      <c r="A15" s="114">
        <v>5</v>
      </c>
      <c r="B15" s="115" t="s">
        <v>386</v>
      </c>
      <c r="C15" s="114" t="s">
        <v>159</v>
      </c>
      <c r="D15" s="113">
        <v>0</v>
      </c>
      <c r="E15" s="113">
        <v>0</v>
      </c>
      <c r="F15" s="113">
        <v>0</v>
      </c>
      <c r="G15" s="113">
        <v>0</v>
      </c>
      <c r="H15" s="113">
        <v>1</v>
      </c>
      <c r="I15" s="113"/>
      <c r="J15" s="113" t="s">
        <v>387</v>
      </c>
      <c r="K15" s="99"/>
      <c r="L15" s="98"/>
      <c r="M15" s="98"/>
      <c r="N15" s="98"/>
      <c r="O15" s="98"/>
      <c r="P15" s="98"/>
      <c r="Q15" s="98"/>
      <c r="R15" s="98">
        <v>0</v>
      </c>
      <c r="S15" s="98">
        <v>1</v>
      </c>
      <c r="T15" s="98">
        <v>1</v>
      </c>
      <c r="U15" s="98">
        <v>2</v>
      </c>
      <c r="V15" s="98">
        <v>2</v>
      </c>
      <c r="W15" s="98">
        <v>2</v>
      </c>
    </row>
    <row r="16" spans="1:39" ht="33.75" customHeight="1">
      <c r="A16" s="111" t="s">
        <v>7</v>
      </c>
      <c r="B16" s="112" t="s">
        <v>196</v>
      </c>
      <c r="C16" s="111" t="s">
        <v>339</v>
      </c>
      <c r="D16" s="85"/>
      <c r="E16" s="85"/>
      <c r="F16" s="85"/>
      <c r="G16" s="85"/>
      <c r="H16" s="85"/>
      <c r="I16" s="113"/>
      <c r="J16" s="113"/>
      <c r="K16" s="86"/>
      <c r="L16" s="98"/>
      <c r="M16" s="98"/>
      <c r="N16" s="98"/>
      <c r="O16" s="98"/>
      <c r="P16" s="98"/>
      <c r="Q16" s="98"/>
      <c r="R16" s="113"/>
      <c r="S16" s="113"/>
      <c r="T16" s="113"/>
      <c r="U16" s="98"/>
      <c r="V16" s="98"/>
      <c r="W16" s="98"/>
    </row>
    <row r="17" spans="1:38" ht="33.75" customHeight="1" outlineLevel="1">
      <c r="A17" s="114">
        <v>1</v>
      </c>
      <c r="B17" s="115" t="s">
        <v>217</v>
      </c>
      <c r="C17" s="114" t="s">
        <v>4</v>
      </c>
      <c r="D17" s="126">
        <v>71</v>
      </c>
      <c r="E17" s="126">
        <v>70</v>
      </c>
      <c r="F17" s="126">
        <f>E17</f>
        <v>70</v>
      </c>
      <c r="G17" s="126">
        <f>F17</f>
        <v>70</v>
      </c>
      <c r="H17" s="126">
        <f>T17</f>
        <v>68</v>
      </c>
      <c r="I17" s="96" t="s">
        <v>272</v>
      </c>
      <c r="J17" s="96" t="s">
        <v>273</v>
      </c>
      <c r="K17" s="99"/>
      <c r="L17" s="98"/>
      <c r="M17" s="98"/>
      <c r="N17" s="98"/>
      <c r="O17" s="98"/>
      <c r="P17" s="98"/>
      <c r="Q17" s="98"/>
      <c r="R17" s="113">
        <v>70</v>
      </c>
      <c r="S17" s="113">
        <v>70</v>
      </c>
      <c r="T17" s="113">
        <v>68</v>
      </c>
      <c r="U17" s="113">
        <v>67</v>
      </c>
      <c r="V17" s="113">
        <v>66</v>
      </c>
      <c r="W17" s="113">
        <v>65</v>
      </c>
    </row>
    <row r="18" spans="1:38" ht="26.1" customHeight="1" outlineLevel="1">
      <c r="A18" s="171">
        <v>2</v>
      </c>
      <c r="B18" s="115" t="s">
        <v>197</v>
      </c>
      <c r="C18" s="114" t="s">
        <v>4</v>
      </c>
      <c r="D18" s="113">
        <f>'4. XH'!D19</f>
        <v>24.347000000000001</v>
      </c>
      <c r="E18" s="113">
        <f>'4. XH'!E19</f>
        <v>25.1</v>
      </c>
      <c r="F18" s="113">
        <f>'4. XH'!F19</f>
        <v>25.1</v>
      </c>
      <c r="G18" s="113">
        <f>'4. XH'!G19</f>
        <v>25.1</v>
      </c>
      <c r="H18" s="113">
        <f>'4. XH'!H19</f>
        <v>27.6</v>
      </c>
      <c r="I18" s="113">
        <f>G18/D18*100</f>
        <v>103.09278350515466</v>
      </c>
      <c r="J18" s="113">
        <f>H18/G18*100</f>
        <v>109.96015936254979</v>
      </c>
      <c r="K18" s="99"/>
      <c r="L18" s="98"/>
      <c r="M18" s="98"/>
      <c r="N18" s="98"/>
      <c r="O18" s="98"/>
      <c r="P18" s="98"/>
      <c r="Q18" s="98"/>
      <c r="R18" s="98">
        <v>25.1</v>
      </c>
      <c r="S18" s="98">
        <v>27.6</v>
      </c>
      <c r="T18" s="98">
        <v>30.1</v>
      </c>
      <c r="U18" s="98">
        <v>32.5</v>
      </c>
      <c r="V18" s="98">
        <v>34.5</v>
      </c>
      <c r="W18" s="98">
        <v>35</v>
      </c>
      <c r="AG18" s="119"/>
    </row>
    <row r="19" spans="1:38" ht="36.6" customHeight="1" outlineLevel="1">
      <c r="A19" s="171"/>
      <c r="B19" s="115" t="s">
        <v>198</v>
      </c>
      <c r="C19" s="114" t="s">
        <v>4</v>
      </c>
      <c r="D19" s="113">
        <f>'4. XH'!D20</f>
        <v>3.8</v>
      </c>
      <c r="E19" s="113">
        <f>'4. XH'!E20</f>
        <v>4</v>
      </c>
      <c r="F19" s="113">
        <f>'4. XH'!F20</f>
        <v>4</v>
      </c>
      <c r="G19" s="113">
        <f>'4. XH'!G20</f>
        <v>4</v>
      </c>
      <c r="H19" s="113">
        <f>'4. XH'!H20</f>
        <v>4.4000000000000004</v>
      </c>
      <c r="I19" s="113" t="s">
        <v>274</v>
      </c>
      <c r="J19" s="113" t="s">
        <v>275</v>
      </c>
      <c r="K19" s="99"/>
      <c r="L19" s="98"/>
      <c r="M19" s="98"/>
      <c r="N19" s="98"/>
      <c r="O19" s="98"/>
      <c r="P19" s="98"/>
      <c r="Q19" s="98"/>
      <c r="R19" s="98">
        <f t="shared" ref="R19:W19" si="3">0.16*R18</f>
        <v>4.016</v>
      </c>
      <c r="S19" s="98">
        <f t="shared" si="3"/>
        <v>4.4160000000000004</v>
      </c>
      <c r="T19" s="98">
        <f t="shared" si="3"/>
        <v>4.8160000000000007</v>
      </c>
      <c r="U19" s="98">
        <f t="shared" si="3"/>
        <v>5.2</v>
      </c>
      <c r="V19" s="98">
        <f t="shared" si="3"/>
        <v>5.5200000000000005</v>
      </c>
      <c r="W19" s="98">
        <f t="shared" si="3"/>
        <v>5.6000000000000005</v>
      </c>
      <c r="Y19" s="103">
        <v>46.153846153846153</v>
      </c>
      <c r="Z19" s="103">
        <v>47.761194029850742</v>
      </c>
      <c r="AA19" s="103">
        <v>49.275362318840585</v>
      </c>
      <c r="AB19" s="103">
        <v>50.704225352112672</v>
      </c>
      <c r="AC19" s="103">
        <v>52.054794520547944</v>
      </c>
      <c r="AD19" s="103">
        <v>53.333333333333336</v>
      </c>
      <c r="AH19" s="103">
        <v>26</v>
      </c>
      <c r="AI19" s="103">
        <v>27</v>
      </c>
      <c r="AJ19" s="103">
        <v>28</v>
      </c>
      <c r="AK19" s="103">
        <v>29</v>
      </c>
      <c r="AL19" s="103">
        <v>30</v>
      </c>
    </row>
    <row r="20" spans="1:38" ht="33.950000000000003" customHeight="1" outlineLevel="1">
      <c r="A20" s="114">
        <v>3</v>
      </c>
      <c r="B20" s="115" t="s">
        <v>191</v>
      </c>
      <c r="C20" s="114" t="s">
        <v>4</v>
      </c>
      <c r="D20" s="113">
        <v>21.76</v>
      </c>
      <c r="E20" s="113">
        <v>18.149999999999999</v>
      </c>
      <c r="F20" s="113">
        <v>17.09</v>
      </c>
      <c r="G20" s="113">
        <f>F20</f>
        <v>17.09</v>
      </c>
      <c r="H20" s="113">
        <f>'[3]1. Các chỉ tiêu chủ yếu (chuan)'!$H$21</f>
        <v>13.672000000000001</v>
      </c>
      <c r="I20" s="113" t="s">
        <v>276</v>
      </c>
      <c r="J20" s="113" t="s">
        <v>372</v>
      </c>
      <c r="K20" s="99"/>
      <c r="L20" s="98"/>
      <c r="M20" s="98"/>
      <c r="N20" s="98"/>
      <c r="O20" s="98"/>
      <c r="P20" s="98">
        <f>D20-G20</f>
        <v>4.6700000000000017</v>
      </c>
      <c r="Q20" s="98">
        <f>17.09-16</f>
        <v>1.0899999999999999</v>
      </c>
      <c r="R20" s="113">
        <v>17.09</v>
      </c>
      <c r="S20" s="113" t="s">
        <v>238</v>
      </c>
      <c r="T20" s="113">
        <v>12</v>
      </c>
      <c r="U20" s="113">
        <v>8</v>
      </c>
      <c r="V20" s="113">
        <v>4</v>
      </c>
      <c r="W20" s="113">
        <v>0</v>
      </c>
      <c r="AG20" s="119">
        <f>G20/5</f>
        <v>3.4180000000000001</v>
      </c>
      <c r="AH20" s="119">
        <f>G20-AG20</f>
        <v>13.672000000000001</v>
      </c>
      <c r="AI20" s="119">
        <f>AH20-AG20</f>
        <v>10.254000000000001</v>
      </c>
      <c r="AJ20" s="119">
        <f>AI20-AG20</f>
        <v>6.8360000000000012</v>
      </c>
      <c r="AK20" s="119">
        <f>AJ20-AG20</f>
        <v>3.418000000000001</v>
      </c>
      <c r="AL20" s="103">
        <v>0</v>
      </c>
    </row>
    <row r="21" spans="1:38" ht="30" customHeight="1" outlineLevel="1">
      <c r="A21" s="171">
        <v>4</v>
      </c>
      <c r="B21" s="115" t="s">
        <v>252</v>
      </c>
      <c r="C21" s="114"/>
      <c r="D21" s="113"/>
      <c r="E21" s="113"/>
      <c r="F21" s="113"/>
      <c r="G21" s="113"/>
      <c r="H21" s="113"/>
      <c r="I21" s="113"/>
      <c r="J21" s="113"/>
      <c r="K21" s="99"/>
      <c r="L21" s="98"/>
      <c r="M21" s="98"/>
      <c r="N21" s="98"/>
      <c r="O21" s="98"/>
      <c r="P21" s="98"/>
      <c r="Q21" s="98"/>
      <c r="R21" s="113"/>
      <c r="S21" s="98"/>
      <c r="T21" s="98"/>
      <c r="U21" s="98"/>
      <c r="V21" s="98"/>
      <c r="W21" s="98"/>
    </row>
    <row r="22" spans="1:38" s="131" customFormat="1" ht="30" customHeight="1" outlineLevel="1">
      <c r="A22" s="171"/>
      <c r="B22" s="127" t="s">
        <v>253</v>
      </c>
      <c r="C22" s="128" t="s">
        <v>4</v>
      </c>
      <c r="D22" s="129">
        <v>28</v>
      </c>
      <c r="E22" s="129">
        <f>R22</f>
        <v>31.1</v>
      </c>
      <c r="F22" s="129">
        <f t="shared" ref="F22:G25" si="4">E22</f>
        <v>31.1</v>
      </c>
      <c r="G22" s="129">
        <f t="shared" si="4"/>
        <v>31.1</v>
      </c>
      <c r="H22" s="129">
        <f>S22</f>
        <v>35</v>
      </c>
      <c r="I22" s="113">
        <f>G22/D22*100</f>
        <v>111.07142857142858</v>
      </c>
      <c r="J22" s="113">
        <f>H22/G22*100</f>
        <v>112.54019292604499</v>
      </c>
      <c r="K22" s="130"/>
      <c r="L22" s="98"/>
      <c r="M22" s="98"/>
      <c r="N22" s="98"/>
      <c r="O22" s="98"/>
      <c r="P22" s="98"/>
      <c r="Q22" s="98"/>
      <c r="R22" s="129">
        <v>31.1</v>
      </c>
      <c r="S22" s="98">
        <v>35</v>
      </c>
      <c r="T22" s="98">
        <v>39.6</v>
      </c>
      <c r="U22" s="98">
        <v>44.2</v>
      </c>
      <c r="V22" s="98">
        <v>48.8</v>
      </c>
      <c r="W22" s="98">
        <v>48.9</v>
      </c>
    </row>
    <row r="23" spans="1:38" s="131" customFormat="1" ht="30" customHeight="1" outlineLevel="1">
      <c r="A23" s="171"/>
      <c r="B23" s="127" t="s">
        <v>254</v>
      </c>
      <c r="C23" s="128" t="s">
        <v>4</v>
      </c>
      <c r="D23" s="129">
        <v>50</v>
      </c>
      <c r="E23" s="129">
        <f>R23</f>
        <v>55.2</v>
      </c>
      <c r="F23" s="129">
        <f t="shared" si="4"/>
        <v>55.2</v>
      </c>
      <c r="G23" s="129">
        <f t="shared" si="4"/>
        <v>55.2</v>
      </c>
      <c r="H23" s="129">
        <f>S23</f>
        <v>60</v>
      </c>
      <c r="I23" s="113">
        <f>G23/D23*100</f>
        <v>110.4</v>
      </c>
      <c r="J23" s="113">
        <f>H23/G23*100</f>
        <v>108.69565217391303</v>
      </c>
      <c r="K23" s="130"/>
      <c r="L23" s="98"/>
      <c r="M23" s="98"/>
      <c r="N23" s="98"/>
      <c r="O23" s="98"/>
      <c r="P23" s="98"/>
      <c r="Q23" s="98"/>
      <c r="R23" s="129">
        <v>55.2</v>
      </c>
      <c r="S23" s="98">
        <v>60</v>
      </c>
      <c r="T23" s="98">
        <v>65</v>
      </c>
      <c r="U23" s="98">
        <v>70</v>
      </c>
      <c r="V23" s="98">
        <v>75</v>
      </c>
      <c r="W23" s="98">
        <v>80</v>
      </c>
    </row>
    <row r="24" spans="1:38" s="132" customFormat="1" ht="36" customHeight="1" outlineLevel="1">
      <c r="A24" s="114">
        <v>5</v>
      </c>
      <c r="B24" s="118" t="s">
        <v>218</v>
      </c>
      <c r="C24" s="114" t="s">
        <v>25</v>
      </c>
      <c r="D24" s="126">
        <f>'[4]4. XH'!$D$37</f>
        <v>1.1896264572924102</v>
      </c>
      <c r="E24" s="126">
        <f>'[4]4. XH'!$D$37</f>
        <v>1.1896264572924102</v>
      </c>
      <c r="F24" s="126">
        <f t="shared" si="4"/>
        <v>1.1896264572924102</v>
      </c>
      <c r="G24" s="126">
        <f t="shared" si="4"/>
        <v>1.1896264572924102</v>
      </c>
      <c r="H24" s="126">
        <f>'[4]4. XH'!$E$37</f>
        <v>1.5399695240031199</v>
      </c>
      <c r="I24" s="96">
        <f>G24/D24*100</f>
        <v>100</v>
      </c>
      <c r="J24" s="96">
        <f>H24/G24*100</f>
        <v>129.44983818770226</v>
      </c>
      <c r="K24" s="99"/>
      <c r="L24" s="98"/>
      <c r="M24" s="98"/>
      <c r="N24" s="98"/>
      <c r="O24" s="98"/>
      <c r="P24" s="98"/>
      <c r="Q24" s="98"/>
      <c r="S24" s="98"/>
      <c r="T24" s="98"/>
    </row>
    <row r="25" spans="1:38" s="132" customFormat="1" ht="25.5" customHeight="1" outlineLevel="1">
      <c r="A25" s="114">
        <v>6</v>
      </c>
      <c r="B25" s="118" t="s">
        <v>219</v>
      </c>
      <c r="C25" s="114" t="s">
        <v>8</v>
      </c>
      <c r="D25" s="126">
        <f>'[4]4. XH'!$D$36</f>
        <v>5.9481322864620507</v>
      </c>
      <c r="E25" s="126">
        <f>'[4]4. XH'!$D$36</f>
        <v>5.9481322864620507</v>
      </c>
      <c r="F25" s="126">
        <f t="shared" si="4"/>
        <v>5.9481322864620507</v>
      </c>
      <c r="G25" s="126">
        <f t="shared" si="4"/>
        <v>5.9481322864620507</v>
      </c>
      <c r="H25" s="126">
        <f>'[4]4. XH'!$E$36</f>
        <v>5.7748857150116999</v>
      </c>
      <c r="I25" s="96">
        <f>G25/D25*100</f>
        <v>100</v>
      </c>
      <c r="J25" s="96">
        <f>H25/G25*100</f>
        <v>97.087378640776706</v>
      </c>
      <c r="K25" s="99"/>
      <c r="L25" s="98"/>
      <c r="M25" s="98"/>
      <c r="N25" s="98"/>
      <c r="O25" s="98"/>
      <c r="P25" s="98"/>
      <c r="Q25" s="98"/>
      <c r="S25" s="98"/>
      <c r="T25" s="98"/>
    </row>
    <row r="26" spans="1:38" ht="31.5" customHeight="1" outlineLevel="1">
      <c r="A26" s="114">
        <v>7</v>
      </c>
      <c r="B26" s="115" t="s">
        <v>220</v>
      </c>
      <c r="C26" s="114" t="s">
        <v>4</v>
      </c>
      <c r="D26" s="113">
        <v>100</v>
      </c>
      <c r="E26" s="113">
        <v>100</v>
      </c>
      <c r="F26" s="113">
        <v>100</v>
      </c>
      <c r="G26" s="113">
        <v>100</v>
      </c>
      <c r="H26" s="113">
        <v>100</v>
      </c>
      <c r="I26" s="113">
        <f>G26/D26*100</f>
        <v>100</v>
      </c>
      <c r="J26" s="113">
        <f>H26/G26*100</f>
        <v>100</v>
      </c>
      <c r="K26" s="99"/>
      <c r="L26" s="98"/>
      <c r="M26" s="98"/>
      <c r="N26" s="98"/>
      <c r="O26" s="98"/>
      <c r="P26" s="98"/>
      <c r="Q26" s="98"/>
      <c r="R26" s="133"/>
      <c r="S26" s="113"/>
      <c r="T26" s="113"/>
      <c r="U26" s="133"/>
      <c r="V26" s="133"/>
      <c r="W26" s="133"/>
    </row>
    <row r="27" spans="1:38" ht="31.5" customHeight="1" outlineLevel="1">
      <c r="A27" s="114">
        <v>8</v>
      </c>
      <c r="B27" s="115" t="s">
        <v>247</v>
      </c>
      <c r="C27" s="114" t="s">
        <v>240</v>
      </c>
      <c r="D27" s="121" t="s">
        <v>277</v>
      </c>
      <c r="E27" s="121" t="s">
        <v>364</v>
      </c>
      <c r="F27" s="121" t="s">
        <v>364</v>
      </c>
      <c r="G27" s="121" t="s">
        <v>364</v>
      </c>
      <c r="H27" s="113" t="str">
        <f>S27</f>
        <v>6/10</v>
      </c>
      <c r="I27" s="113" t="s">
        <v>365</v>
      </c>
      <c r="J27" s="113" t="s">
        <v>365</v>
      </c>
      <c r="K27" s="99"/>
      <c r="L27" s="98"/>
      <c r="M27" s="98"/>
      <c r="N27" s="98"/>
      <c r="O27" s="98"/>
      <c r="P27" s="98"/>
      <c r="Q27" s="98"/>
      <c r="R27" s="98" t="s">
        <v>248</v>
      </c>
      <c r="S27" s="121" t="s">
        <v>249</v>
      </c>
      <c r="T27" s="121" t="s">
        <v>249</v>
      </c>
      <c r="U27" s="98" t="s">
        <v>250</v>
      </c>
      <c r="V27" s="98" t="s">
        <v>250</v>
      </c>
      <c r="W27" s="98" t="s">
        <v>250</v>
      </c>
    </row>
    <row r="28" spans="1:38" ht="30.75" customHeight="1" outlineLevel="1">
      <c r="A28" s="171">
        <v>9</v>
      </c>
      <c r="B28" s="115" t="s">
        <v>376</v>
      </c>
      <c r="C28" s="134" t="s">
        <v>240</v>
      </c>
      <c r="D28" s="121" t="s">
        <v>278</v>
      </c>
      <c r="E28" s="121" t="s">
        <v>241</v>
      </c>
      <c r="F28" s="113" t="str">
        <f>E28</f>
        <v>8/19</v>
      </c>
      <c r="G28" s="113" t="str">
        <f>F28</f>
        <v>8/19</v>
      </c>
      <c r="H28" s="113" t="str">
        <f>'3. KT'!H89</f>
        <v>11/19</v>
      </c>
      <c r="I28" s="113" t="s">
        <v>279</v>
      </c>
      <c r="J28" s="113" t="s">
        <v>365</v>
      </c>
      <c r="K28" s="99"/>
      <c r="L28" s="98"/>
      <c r="M28" s="98"/>
      <c r="N28" s="98"/>
      <c r="O28" s="98"/>
      <c r="P28" s="98"/>
      <c r="Q28" s="98"/>
      <c r="R28" s="98" t="s">
        <v>241</v>
      </c>
      <c r="S28" s="98" t="s">
        <v>242</v>
      </c>
      <c r="T28" s="98" t="s">
        <v>243</v>
      </c>
      <c r="U28" s="98" t="s">
        <v>244</v>
      </c>
      <c r="V28" s="98" t="s">
        <v>245</v>
      </c>
      <c r="W28" s="98" t="s">
        <v>245</v>
      </c>
    </row>
    <row r="29" spans="1:38" ht="133.5" customHeight="1" outlineLevel="1">
      <c r="A29" s="171"/>
      <c r="B29" s="115" t="s">
        <v>239</v>
      </c>
      <c r="C29" s="135" t="s">
        <v>100</v>
      </c>
      <c r="D29" s="121">
        <v>0</v>
      </c>
      <c r="E29" s="121">
        <v>3</v>
      </c>
      <c r="F29" s="121">
        <v>0</v>
      </c>
      <c r="G29" s="121">
        <v>0</v>
      </c>
      <c r="H29" s="121">
        <v>3</v>
      </c>
      <c r="I29" s="96" t="s">
        <v>337</v>
      </c>
      <c r="J29" s="113" t="s">
        <v>377</v>
      </c>
      <c r="K29" s="99"/>
      <c r="L29" s="98"/>
      <c r="M29" s="98"/>
      <c r="N29" s="98"/>
      <c r="O29" s="98"/>
      <c r="P29" s="98"/>
      <c r="Q29" s="98"/>
      <c r="R29" s="98">
        <v>0</v>
      </c>
      <c r="S29" s="98">
        <v>3</v>
      </c>
      <c r="T29" s="98">
        <v>4</v>
      </c>
      <c r="U29" s="98">
        <v>5</v>
      </c>
      <c r="V29" s="98">
        <v>6</v>
      </c>
      <c r="W29" s="98">
        <v>8</v>
      </c>
    </row>
    <row r="30" spans="1:38" ht="39.6" customHeight="1" outlineLevel="1">
      <c r="A30" s="171">
        <v>10</v>
      </c>
      <c r="B30" s="95" t="s">
        <v>221</v>
      </c>
      <c r="C30" s="136" t="s">
        <v>4</v>
      </c>
      <c r="D30" s="126">
        <f>'4. XH'!D89</f>
        <v>37.5</v>
      </c>
      <c r="E30" s="126">
        <f>'4. XH'!E89</f>
        <v>37.5</v>
      </c>
      <c r="F30" s="126">
        <f>'4. XH'!F89</f>
        <v>37.5</v>
      </c>
      <c r="G30" s="126">
        <f>'4. XH'!G89</f>
        <v>37.5</v>
      </c>
      <c r="H30" s="126">
        <f>'4. XH'!H89</f>
        <v>44.444444444444443</v>
      </c>
      <c r="I30" s="113">
        <f>G30/D30*100</f>
        <v>100</v>
      </c>
      <c r="J30" s="113">
        <f>H30/G30*100</f>
        <v>118.5185185185185</v>
      </c>
      <c r="K30" s="99" t="s">
        <v>379</v>
      </c>
      <c r="R30" s="103">
        <v>37.5</v>
      </c>
      <c r="S30" s="103">
        <v>37.5</v>
      </c>
      <c r="T30" s="103">
        <v>50</v>
      </c>
      <c r="U30" s="103">
        <v>50</v>
      </c>
      <c r="V30" s="103">
        <v>50</v>
      </c>
      <c r="W30" s="103">
        <v>50</v>
      </c>
    </row>
    <row r="31" spans="1:38" s="131" customFormat="1" ht="42" customHeight="1" outlineLevel="1">
      <c r="A31" s="171"/>
      <c r="B31" s="118" t="s">
        <v>246</v>
      </c>
      <c r="C31" s="117" t="s">
        <v>147</v>
      </c>
      <c r="D31" s="126">
        <v>0</v>
      </c>
      <c r="E31" s="126">
        <v>0</v>
      </c>
      <c r="F31" s="126">
        <v>0</v>
      </c>
      <c r="G31" s="126">
        <v>0</v>
      </c>
      <c r="H31" s="126">
        <v>0</v>
      </c>
      <c r="I31" s="96">
        <v>0</v>
      </c>
      <c r="J31" s="96">
        <v>0</v>
      </c>
      <c r="K31" s="97"/>
      <c r="R31" s="131">
        <v>0</v>
      </c>
      <c r="S31" s="131">
        <v>0</v>
      </c>
      <c r="T31" s="131">
        <v>0</v>
      </c>
      <c r="U31" s="131">
        <v>1</v>
      </c>
      <c r="V31" s="131">
        <v>1</v>
      </c>
      <c r="W31" s="131">
        <v>1</v>
      </c>
    </row>
    <row r="32" spans="1:38" ht="42" customHeight="1" outlineLevel="1">
      <c r="A32" s="114">
        <v>11</v>
      </c>
      <c r="B32" s="115" t="s">
        <v>251</v>
      </c>
      <c r="C32" s="114" t="s">
        <v>193</v>
      </c>
      <c r="D32" s="113">
        <v>55</v>
      </c>
      <c r="E32" s="113">
        <f>R32</f>
        <v>57.7</v>
      </c>
      <c r="F32" s="113">
        <f>E32</f>
        <v>57.7</v>
      </c>
      <c r="G32" s="113">
        <f>F32</f>
        <v>57.7</v>
      </c>
      <c r="H32" s="113">
        <f>S32</f>
        <v>68</v>
      </c>
      <c r="I32" s="113">
        <f t="shared" ref="I32:I37" si="5">G32/D32*100</f>
        <v>104.90909090909091</v>
      </c>
      <c r="J32" s="113">
        <f t="shared" ref="J32:J37" si="6">H32/G32*100</f>
        <v>117.85095320623917</v>
      </c>
      <c r="K32" s="99"/>
      <c r="L32" s="98"/>
      <c r="M32" s="98"/>
      <c r="N32" s="98"/>
      <c r="O32" s="98"/>
      <c r="P32" s="98"/>
      <c r="Q32" s="98"/>
      <c r="R32" s="133">
        <v>57.7</v>
      </c>
      <c r="S32" s="113">
        <v>68</v>
      </c>
      <c r="T32" s="113">
        <v>79</v>
      </c>
      <c r="U32" s="98">
        <v>86</v>
      </c>
      <c r="V32" s="98">
        <v>92</v>
      </c>
      <c r="W32" s="98">
        <v>100</v>
      </c>
    </row>
    <row r="33" spans="1:23" ht="39.6" customHeight="1" outlineLevel="1">
      <c r="A33" s="114">
        <v>12</v>
      </c>
      <c r="B33" s="115" t="s">
        <v>257</v>
      </c>
      <c r="C33" s="114" t="s">
        <v>4</v>
      </c>
      <c r="D33" s="113">
        <v>90</v>
      </c>
      <c r="E33" s="113">
        <v>90</v>
      </c>
      <c r="F33" s="113">
        <f>E33</f>
        <v>90</v>
      </c>
      <c r="G33" s="113">
        <f>F33</f>
        <v>90</v>
      </c>
      <c r="H33" s="113">
        <f>S33</f>
        <v>100</v>
      </c>
      <c r="I33" s="113">
        <f t="shared" si="5"/>
        <v>100</v>
      </c>
      <c r="J33" s="113">
        <f t="shared" si="6"/>
        <v>111.11111111111111</v>
      </c>
      <c r="K33" s="99"/>
      <c r="L33" s="98"/>
      <c r="M33" s="98"/>
      <c r="N33" s="98"/>
      <c r="O33" s="98"/>
      <c r="P33" s="98"/>
      <c r="Q33" s="98"/>
      <c r="R33" s="133">
        <v>90</v>
      </c>
      <c r="S33" s="113">
        <v>100</v>
      </c>
      <c r="T33" s="113">
        <v>100</v>
      </c>
      <c r="U33" s="98">
        <v>100</v>
      </c>
      <c r="V33" s="98">
        <v>100</v>
      </c>
      <c r="W33" s="98">
        <v>100</v>
      </c>
    </row>
    <row r="34" spans="1:23" ht="66.599999999999994" customHeight="1" outlineLevel="1">
      <c r="A34" s="114">
        <v>13</v>
      </c>
      <c r="B34" s="115" t="s">
        <v>380</v>
      </c>
      <c r="C34" s="114" t="s">
        <v>4</v>
      </c>
      <c r="D34" s="113">
        <v>100</v>
      </c>
      <c r="E34" s="113">
        <v>100</v>
      </c>
      <c r="F34" s="113">
        <v>100</v>
      </c>
      <c r="G34" s="113">
        <v>100</v>
      </c>
      <c r="H34" s="113">
        <v>100</v>
      </c>
      <c r="I34" s="113">
        <f t="shared" si="5"/>
        <v>100</v>
      </c>
      <c r="J34" s="113">
        <f t="shared" si="6"/>
        <v>100</v>
      </c>
      <c r="K34" s="99"/>
      <c r="L34" s="98"/>
      <c r="M34" s="98"/>
      <c r="N34" s="98"/>
      <c r="O34" s="98"/>
      <c r="P34" s="98"/>
      <c r="Q34" s="98"/>
      <c r="R34" s="133"/>
      <c r="S34" s="113"/>
      <c r="T34" s="113"/>
      <c r="U34" s="98"/>
      <c r="V34" s="98"/>
      <c r="W34" s="98"/>
    </row>
    <row r="35" spans="1:23" ht="63" customHeight="1" outlineLevel="1">
      <c r="A35" s="114">
        <v>14</v>
      </c>
      <c r="B35" s="115" t="s">
        <v>343</v>
      </c>
      <c r="C35" s="114" t="s">
        <v>4</v>
      </c>
      <c r="D35" s="113">
        <v>100</v>
      </c>
      <c r="E35" s="113">
        <v>100</v>
      </c>
      <c r="F35" s="113">
        <v>100</v>
      </c>
      <c r="G35" s="113">
        <v>100</v>
      </c>
      <c r="H35" s="113">
        <v>100</v>
      </c>
      <c r="I35" s="113">
        <f t="shared" si="5"/>
        <v>100</v>
      </c>
      <c r="J35" s="113">
        <f t="shared" si="6"/>
        <v>100</v>
      </c>
      <c r="K35" s="99"/>
      <c r="L35" s="98"/>
      <c r="M35" s="98"/>
      <c r="N35" s="98"/>
      <c r="O35" s="98"/>
      <c r="P35" s="98"/>
      <c r="Q35" s="98"/>
      <c r="R35" s="133"/>
      <c r="S35" s="113"/>
      <c r="T35" s="113"/>
      <c r="U35" s="98"/>
      <c r="V35" s="98"/>
      <c r="W35" s="98"/>
    </row>
    <row r="36" spans="1:23" ht="73.5" customHeight="1" outlineLevel="1">
      <c r="A36" s="114">
        <v>15</v>
      </c>
      <c r="B36" s="115" t="s">
        <v>373</v>
      </c>
      <c r="C36" s="114" t="s">
        <v>4</v>
      </c>
      <c r="D36" s="113">
        <v>100</v>
      </c>
      <c r="E36" s="113">
        <v>100</v>
      </c>
      <c r="F36" s="113">
        <v>100</v>
      </c>
      <c r="G36" s="113">
        <v>100</v>
      </c>
      <c r="H36" s="113">
        <v>100</v>
      </c>
      <c r="I36" s="113">
        <f t="shared" si="5"/>
        <v>100</v>
      </c>
      <c r="J36" s="113">
        <f t="shared" si="6"/>
        <v>100</v>
      </c>
      <c r="K36" s="99"/>
      <c r="L36" s="98"/>
      <c r="M36" s="98"/>
      <c r="N36" s="98"/>
      <c r="O36" s="98"/>
      <c r="P36" s="98"/>
      <c r="Q36" s="98"/>
      <c r="R36" s="133"/>
      <c r="S36" s="113"/>
      <c r="T36" s="113"/>
      <c r="U36" s="98"/>
      <c r="V36" s="98"/>
      <c r="W36" s="98"/>
    </row>
    <row r="37" spans="1:23" ht="38.450000000000003" customHeight="1" outlineLevel="1">
      <c r="A37" s="114">
        <v>16</v>
      </c>
      <c r="B37" s="115" t="s">
        <v>338</v>
      </c>
      <c r="C37" s="114" t="s">
        <v>4</v>
      </c>
      <c r="D37" s="113">
        <v>60</v>
      </c>
      <c r="E37" s="113">
        <v>82</v>
      </c>
      <c r="F37" s="113">
        <v>82</v>
      </c>
      <c r="G37" s="113">
        <v>82</v>
      </c>
      <c r="H37" s="113">
        <v>89</v>
      </c>
      <c r="I37" s="113">
        <f t="shared" si="5"/>
        <v>136.66666666666666</v>
      </c>
      <c r="J37" s="113">
        <f t="shared" si="6"/>
        <v>108.53658536585367</v>
      </c>
      <c r="K37" s="99"/>
      <c r="L37" s="98"/>
      <c r="M37" s="98"/>
      <c r="N37" s="98"/>
      <c r="O37" s="98"/>
      <c r="P37" s="98"/>
      <c r="Q37" s="98"/>
      <c r="R37" s="133"/>
      <c r="S37" s="113"/>
      <c r="T37" s="113"/>
      <c r="U37" s="98"/>
      <c r="V37" s="98"/>
      <c r="W37" s="98"/>
    </row>
    <row r="38" spans="1:23" s="87" customFormat="1" ht="27" customHeight="1">
      <c r="A38" s="161" t="s">
        <v>9</v>
      </c>
      <c r="B38" s="162" t="s">
        <v>11</v>
      </c>
      <c r="C38" s="161" t="s">
        <v>194</v>
      </c>
      <c r="D38" s="163"/>
      <c r="E38" s="163"/>
      <c r="F38" s="163"/>
      <c r="G38" s="163"/>
      <c r="H38" s="163"/>
      <c r="I38" s="85"/>
      <c r="J38" s="85"/>
      <c r="K38" s="86"/>
      <c r="R38" s="85"/>
      <c r="S38" s="85"/>
      <c r="T38" s="85"/>
    </row>
    <row r="39" spans="1:23" ht="27" customHeight="1" outlineLevel="1">
      <c r="A39" s="114">
        <v>1</v>
      </c>
      <c r="B39" s="115" t="s">
        <v>255</v>
      </c>
      <c r="C39" s="114"/>
      <c r="D39" s="113"/>
      <c r="E39" s="113"/>
      <c r="F39" s="113"/>
      <c r="G39" s="113"/>
      <c r="H39" s="113"/>
      <c r="I39" s="113"/>
      <c r="J39" s="113"/>
      <c r="K39" s="99"/>
      <c r="L39" s="98"/>
      <c r="M39" s="98"/>
      <c r="N39" s="98"/>
      <c r="O39" s="98"/>
      <c r="P39" s="98"/>
      <c r="Q39" s="98"/>
      <c r="R39" s="98"/>
      <c r="S39" s="98"/>
      <c r="T39" s="98"/>
      <c r="U39" s="98"/>
      <c r="V39" s="98"/>
      <c r="W39" s="98"/>
    </row>
    <row r="40" spans="1:23" s="131" customFormat="1" ht="27" customHeight="1" outlineLevel="1">
      <c r="A40" s="128"/>
      <c r="B40" s="127" t="s">
        <v>259</v>
      </c>
      <c r="C40" s="128" t="s">
        <v>4</v>
      </c>
      <c r="D40" s="129">
        <v>0</v>
      </c>
      <c r="E40" s="129">
        <v>0</v>
      </c>
      <c r="F40" s="129">
        <v>0</v>
      </c>
      <c r="G40" s="129">
        <v>0</v>
      </c>
      <c r="H40" s="129">
        <f>S40</f>
        <v>22</v>
      </c>
      <c r="I40" s="113"/>
      <c r="J40" s="113"/>
      <c r="K40" s="130"/>
      <c r="L40" s="98"/>
      <c r="M40" s="98"/>
      <c r="N40" s="98"/>
      <c r="O40" s="98"/>
      <c r="P40" s="98"/>
      <c r="Q40" s="98"/>
      <c r="R40" s="98">
        <v>0</v>
      </c>
      <c r="S40" s="98">
        <v>22</v>
      </c>
      <c r="T40" s="98">
        <v>24</v>
      </c>
      <c r="U40" s="98">
        <v>26</v>
      </c>
      <c r="V40" s="98">
        <v>28</v>
      </c>
      <c r="W40" s="98">
        <v>30</v>
      </c>
    </row>
    <row r="41" spans="1:23" s="131" customFormat="1" ht="41.45" customHeight="1" outlineLevel="1">
      <c r="A41" s="128"/>
      <c r="B41" s="127" t="s">
        <v>385</v>
      </c>
      <c r="C41" s="128" t="s">
        <v>4</v>
      </c>
      <c r="D41" s="129">
        <v>50</v>
      </c>
      <c r="E41" s="129">
        <f>R41</f>
        <v>55</v>
      </c>
      <c r="F41" s="129">
        <f>E41</f>
        <v>55</v>
      </c>
      <c r="G41" s="129">
        <f>F41</f>
        <v>55</v>
      </c>
      <c r="H41" s="129">
        <f>S41</f>
        <v>60</v>
      </c>
      <c r="I41" s="113">
        <f>G41/D41*100</f>
        <v>110.00000000000001</v>
      </c>
      <c r="J41" s="113">
        <f>H41/G41*100</f>
        <v>109.09090909090908</v>
      </c>
      <c r="K41" s="130"/>
      <c r="L41" s="98"/>
      <c r="M41" s="98"/>
      <c r="N41" s="98"/>
      <c r="O41" s="98"/>
      <c r="P41" s="98"/>
      <c r="Q41" s="98"/>
      <c r="R41" s="98">
        <v>55</v>
      </c>
      <c r="S41" s="98">
        <v>60</v>
      </c>
      <c r="T41" s="98">
        <v>65</v>
      </c>
      <c r="U41" s="98">
        <v>70</v>
      </c>
      <c r="V41" s="98">
        <v>75</v>
      </c>
      <c r="W41" s="98">
        <v>80</v>
      </c>
    </row>
    <row r="42" spans="1:23" ht="32.450000000000003" customHeight="1" outlineLevel="1">
      <c r="A42" s="114">
        <v>2</v>
      </c>
      <c r="B42" s="115" t="s">
        <v>256</v>
      </c>
      <c r="C42" s="114"/>
      <c r="D42" s="113"/>
      <c r="E42" s="113"/>
      <c r="F42" s="113"/>
      <c r="G42" s="113"/>
      <c r="H42" s="113"/>
      <c r="I42" s="113"/>
      <c r="J42" s="113"/>
      <c r="K42" s="99"/>
      <c r="L42" s="98"/>
      <c r="M42" s="98"/>
      <c r="N42" s="98"/>
      <c r="O42" s="98"/>
      <c r="P42" s="98"/>
      <c r="Q42" s="98"/>
      <c r="R42" s="98"/>
      <c r="S42" s="98"/>
      <c r="T42" s="98"/>
      <c r="U42" s="98"/>
      <c r="V42" s="98"/>
      <c r="W42" s="98"/>
    </row>
    <row r="43" spans="1:23" s="131" customFormat="1" ht="45" customHeight="1" outlineLevel="1">
      <c r="A43" s="128"/>
      <c r="B43" s="127" t="s">
        <v>388</v>
      </c>
      <c r="C43" s="128" t="s">
        <v>4</v>
      </c>
      <c r="D43" s="129">
        <f>R43</f>
        <v>100</v>
      </c>
      <c r="E43" s="129">
        <f>R43</f>
        <v>100</v>
      </c>
      <c r="F43" s="129">
        <f>E43</f>
        <v>100</v>
      </c>
      <c r="G43" s="129">
        <f>F43</f>
        <v>100</v>
      </c>
      <c r="H43" s="129">
        <f>S43</f>
        <v>100</v>
      </c>
      <c r="I43" s="113">
        <f>G43/D43*100</f>
        <v>100</v>
      </c>
      <c r="J43" s="113">
        <f>H43/G43*100</f>
        <v>100</v>
      </c>
      <c r="K43" s="130"/>
      <c r="L43" s="98"/>
      <c r="M43" s="98"/>
      <c r="N43" s="98"/>
      <c r="O43" s="98"/>
      <c r="P43" s="98"/>
      <c r="Q43" s="98"/>
      <c r="R43" s="98">
        <v>100</v>
      </c>
      <c r="S43" s="98">
        <v>100</v>
      </c>
      <c r="T43" s="98">
        <v>100</v>
      </c>
      <c r="U43" s="98">
        <v>100</v>
      </c>
      <c r="V43" s="98">
        <v>100</v>
      </c>
      <c r="W43" s="98">
        <v>100</v>
      </c>
    </row>
    <row r="44" spans="1:23" s="131" customFormat="1" ht="45" customHeight="1" outlineLevel="1">
      <c r="A44" s="128"/>
      <c r="B44" s="127" t="s">
        <v>389</v>
      </c>
      <c r="C44" s="128" t="s">
        <v>4</v>
      </c>
      <c r="D44" s="129">
        <v>15</v>
      </c>
      <c r="E44" s="129">
        <f>R44</f>
        <v>20</v>
      </c>
      <c r="F44" s="129">
        <f>E44</f>
        <v>20</v>
      </c>
      <c r="G44" s="129">
        <f>F44</f>
        <v>20</v>
      </c>
      <c r="H44" s="129">
        <f>S44</f>
        <v>26</v>
      </c>
      <c r="I44" s="113">
        <f>G44/D44*100</f>
        <v>133.33333333333331</v>
      </c>
      <c r="J44" s="113">
        <f>H44/G44*100</f>
        <v>130</v>
      </c>
      <c r="K44" s="97"/>
      <c r="L44" s="98"/>
      <c r="M44" s="98"/>
      <c r="N44" s="98"/>
      <c r="O44" s="98"/>
      <c r="P44" s="98"/>
      <c r="Q44" s="98"/>
      <c r="R44" s="98">
        <v>20</v>
      </c>
      <c r="S44" s="98">
        <v>26</v>
      </c>
      <c r="T44" s="98">
        <v>32</v>
      </c>
      <c r="U44" s="98">
        <v>38</v>
      </c>
      <c r="V44" s="98">
        <v>44</v>
      </c>
      <c r="W44" s="98">
        <v>50</v>
      </c>
    </row>
    <row r="45" spans="1:23" ht="122.1" customHeight="1" outlineLevel="1">
      <c r="A45" s="114">
        <v>3</v>
      </c>
      <c r="B45" s="115" t="s">
        <v>392</v>
      </c>
      <c r="C45" s="114" t="s">
        <v>4</v>
      </c>
      <c r="D45" s="113">
        <f>'5. MOI TRUONG'!D10</f>
        <v>47.291058646834145</v>
      </c>
      <c r="E45" s="113">
        <v>48</v>
      </c>
      <c r="F45" s="113">
        <v>48</v>
      </c>
      <c r="G45" s="113">
        <v>48</v>
      </c>
      <c r="H45" s="113">
        <v>48.96</v>
      </c>
      <c r="I45" s="113">
        <f>G45/D45*100</f>
        <v>101.49910231120045</v>
      </c>
      <c r="J45" s="96">
        <f>H45/G45*100</f>
        <v>102</v>
      </c>
      <c r="K45" s="97" t="s">
        <v>381</v>
      </c>
      <c r="L45" s="98"/>
      <c r="M45" s="98"/>
      <c r="N45" s="98"/>
      <c r="O45" s="98"/>
      <c r="P45" s="98"/>
      <c r="Q45" s="98"/>
      <c r="R45" s="98">
        <v>48</v>
      </c>
      <c r="S45" s="98">
        <v>48</v>
      </c>
      <c r="T45" s="98">
        <v>48</v>
      </c>
      <c r="U45" s="98">
        <v>48</v>
      </c>
      <c r="V45" s="98">
        <v>48</v>
      </c>
      <c r="W45" s="98">
        <v>48</v>
      </c>
    </row>
    <row r="55" spans="16:16">
      <c r="P55" s="103">
        <v>5</v>
      </c>
    </row>
    <row r="56" spans="16:16">
      <c r="P56" s="103">
        <v>16</v>
      </c>
    </row>
    <row r="57" spans="16:16">
      <c r="P57" s="103">
        <v>3</v>
      </c>
    </row>
    <row r="58" spans="16:16">
      <c r="P58" s="103">
        <f>SUM(P55:P57)</f>
        <v>24</v>
      </c>
    </row>
  </sheetData>
  <mergeCells count="21">
    <mergeCell ref="AM9:AM12"/>
    <mergeCell ref="P4:P5"/>
    <mergeCell ref="A1:K1"/>
    <mergeCell ref="A2:K2"/>
    <mergeCell ref="H4:H5"/>
    <mergeCell ref="I4:J4"/>
    <mergeCell ref="K4:K5"/>
    <mergeCell ref="O4:O5"/>
    <mergeCell ref="A4:A5"/>
    <mergeCell ref="C4:C5"/>
    <mergeCell ref="R4:R5"/>
    <mergeCell ref="S4:W4"/>
    <mergeCell ref="B4:B5"/>
    <mergeCell ref="D4:D5"/>
    <mergeCell ref="E4:G4"/>
    <mergeCell ref="A30:A31"/>
    <mergeCell ref="A28:A29"/>
    <mergeCell ref="A9:A12"/>
    <mergeCell ref="B9:B12"/>
    <mergeCell ref="A18:A19"/>
    <mergeCell ref="A21:A23"/>
  </mergeCells>
  <pageMargins left="0.19685039370078741" right="0.19685039370078741" top="0.59055118110236227" bottom="0.6692913385826772" header="0.31496062992125984" footer="0.31496062992125984"/>
  <pageSetup paperSize="9" scale="53" orientation="portrait" r:id="rId1"/>
  <headerFooter>
    <oddHeader>&amp;C&amp;14Phụ lục I&amp;R&amp;14Biểu 01</oddHeader>
    <oddFooter>&amp;C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2EFE-0FAF-4EF1-A740-0AFAAA6B1E85}">
  <dimension ref="A1:K41"/>
  <sheetViews>
    <sheetView zoomScale="55" zoomScaleNormal="55" workbookViewId="0">
      <pane ySplit="5" topLeftCell="A29" activePane="bottomLeft" state="frozen"/>
      <selection pane="bottomLeft" activeCell="D8" sqref="D8"/>
    </sheetView>
  </sheetViews>
  <sheetFormatPr defaultColWidth="9" defaultRowHeight="15.75"/>
  <cols>
    <col min="1" max="1" width="5.625" style="8" customWidth="1"/>
    <col min="2" max="2" width="45.875" style="8" customWidth="1"/>
    <col min="3" max="3" width="13.25" style="8" customWidth="1"/>
    <col min="4" max="4" width="10.625" style="8" customWidth="1"/>
    <col min="5" max="5" width="10.625" style="9" customWidth="1"/>
    <col min="6" max="9" width="10.625" style="8" customWidth="1"/>
    <col min="10" max="10" width="34" style="8" customWidth="1"/>
    <col min="11" max="11" width="10.125" style="8" bestFit="1" customWidth="1"/>
    <col min="12" max="16384" width="9" style="8"/>
  </cols>
  <sheetData>
    <row r="1" spans="1:11" ht="27" customHeight="1">
      <c r="A1" s="179" t="s">
        <v>19</v>
      </c>
      <c r="B1" s="179"/>
      <c r="C1" s="179"/>
      <c r="D1" s="179"/>
      <c r="E1" s="179"/>
      <c r="F1" s="179"/>
      <c r="G1" s="179"/>
      <c r="H1" s="179"/>
      <c r="I1" s="179"/>
    </row>
    <row r="2" spans="1:11">
      <c r="A2" s="179" t="s">
        <v>206</v>
      </c>
      <c r="B2" s="179"/>
      <c r="C2" s="179"/>
      <c r="D2" s="179"/>
      <c r="E2" s="179"/>
      <c r="F2" s="179"/>
      <c r="G2" s="179"/>
      <c r="H2" s="179"/>
      <c r="I2" s="179"/>
    </row>
    <row r="3" spans="1:11" ht="23.25" customHeight="1">
      <c r="J3" s="10"/>
      <c r="K3" s="10"/>
    </row>
    <row r="4" spans="1:11" ht="42" customHeight="1">
      <c r="A4" s="179" t="s">
        <v>18</v>
      </c>
      <c r="B4" s="179" t="s">
        <v>1</v>
      </c>
      <c r="C4" s="179" t="s">
        <v>2</v>
      </c>
      <c r="D4" s="179" t="s">
        <v>26</v>
      </c>
      <c r="E4" s="179" t="s">
        <v>176</v>
      </c>
      <c r="F4" s="179"/>
      <c r="G4" s="179"/>
      <c r="H4" s="179"/>
      <c r="I4" s="179"/>
      <c r="J4" s="10"/>
      <c r="K4" s="10"/>
    </row>
    <row r="5" spans="1:11" ht="52.5" customHeight="1">
      <c r="A5" s="179"/>
      <c r="B5" s="179"/>
      <c r="C5" s="179"/>
      <c r="D5" s="179"/>
      <c r="E5" s="13">
        <v>2026</v>
      </c>
      <c r="F5" s="13">
        <v>2027</v>
      </c>
      <c r="G5" s="13">
        <v>2028</v>
      </c>
      <c r="H5" s="13">
        <v>2029</v>
      </c>
      <c r="I5" s="13">
        <v>2030</v>
      </c>
      <c r="J5" s="10"/>
      <c r="K5" s="10"/>
    </row>
    <row r="6" spans="1:11" ht="24" customHeight="1">
      <c r="A6" s="13"/>
      <c r="B6" s="13" t="s">
        <v>204</v>
      </c>
      <c r="C6" s="13"/>
      <c r="D6" s="45"/>
      <c r="E6" s="13"/>
      <c r="F6" s="13"/>
      <c r="G6" s="13"/>
      <c r="H6" s="13"/>
      <c r="I6" s="13"/>
    </row>
    <row r="7" spans="1:11" ht="31.5" customHeight="1">
      <c r="A7" s="39" t="s">
        <v>6</v>
      </c>
      <c r="B7" s="40" t="s">
        <v>5</v>
      </c>
      <c r="C7" s="39" t="s">
        <v>205</v>
      </c>
      <c r="D7" s="41"/>
      <c r="E7" s="41"/>
      <c r="F7" s="41"/>
      <c r="G7" s="42"/>
      <c r="H7" s="42"/>
      <c r="I7" s="42"/>
    </row>
    <row r="8" spans="1:11" ht="31.5" customHeight="1">
      <c r="A8" s="43">
        <v>1</v>
      </c>
      <c r="B8" s="44" t="s">
        <v>209</v>
      </c>
      <c r="C8" s="43" t="s">
        <v>4</v>
      </c>
      <c r="D8" s="1">
        <v>8.0299999999999994</v>
      </c>
      <c r="E8" s="4">
        <v>8</v>
      </c>
      <c r="F8" s="4">
        <v>8.1</v>
      </c>
      <c r="G8" s="4">
        <v>8.1</v>
      </c>
      <c r="H8" s="4">
        <v>8.1999999999999993</v>
      </c>
      <c r="I8" s="4">
        <v>8.6</v>
      </c>
      <c r="J8" s="8" t="s">
        <v>231</v>
      </c>
    </row>
    <row r="9" spans="1:11" ht="44.25" customHeight="1">
      <c r="A9" s="43">
        <v>2</v>
      </c>
      <c r="B9" s="44" t="s">
        <v>210</v>
      </c>
      <c r="C9" s="43" t="s">
        <v>20</v>
      </c>
      <c r="D9" s="1">
        <v>71.599999999999994</v>
      </c>
      <c r="E9" s="38">
        <v>75.43748453880356</v>
      </c>
      <c r="F9" s="38">
        <v>80.459860441359396</v>
      </c>
      <c r="G9" s="2">
        <v>85.554441606732993</v>
      </c>
      <c r="H9" s="2">
        <v>95.605215023087069</v>
      </c>
      <c r="I9" s="2">
        <v>104.37419159138759</v>
      </c>
    </row>
    <row r="10" spans="1:11" ht="45.75" customHeight="1">
      <c r="A10" s="179">
        <v>3</v>
      </c>
      <c r="B10" s="179" t="s">
        <v>211</v>
      </c>
      <c r="C10" s="43" t="s">
        <v>21</v>
      </c>
      <c r="D10" s="4">
        <v>19.57085568459976</v>
      </c>
      <c r="E10" s="4">
        <v>22.33175130156916</v>
      </c>
      <c r="F10" s="4">
        <v>21.697112929650231</v>
      </c>
      <c r="G10" s="3">
        <v>21.051406896031942</v>
      </c>
      <c r="H10" s="3">
        <v>19.436246698961064</v>
      </c>
      <c r="I10" s="3">
        <v>18.044998381526355</v>
      </c>
      <c r="J10" s="37"/>
    </row>
    <row r="11" spans="1:11" ht="22.5" customHeight="1">
      <c r="A11" s="179"/>
      <c r="B11" s="179"/>
      <c r="C11" s="43" t="s">
        <v>22</v>
      </c>
      <c r="D11" s="4">
        <v>39.210457788656839</v>
      </c>
      <c r="E11" s="4">
        <v>29.099230242875624</v>
      </c>
      <c r="F11" s="4">
        <v>29.682493599680754</v>
      </c>
      <c r="G11" s="3">
        <v>30.121039845667298</v>
      </c>
      <c r="H11" s="3">
        <v>32.099141538465567</v>
      </c>
      <c r="I11" s="3">
        <v>33.15474440785087</v>
      </c>
    </row>
    <row r="12" spans="1:11" ht="24" customHeight="1">
      <c r="A12" s="179"/>
      <c r="B12" s="179"/>
      <c r="C12" s="43" t="s">
        <v>10</v>
      </c>
      <c r="D12" s="4">
        <v>36.146034060726002</v>
      </c>
      <c r="E12" s="4">
        <v>42.608054104859875</v>
      </c>
      <c r="F12" s="4">
        <v>42.894273094693929</v>
      </c>
      <c r="G12" s="3">
        <v>43.21842191374693</v>
      </c>
      <c r="H12" s="3">
        <v>43.236042727608286</v>
      </c>
      <c r="I12" s="3">
        <v>43.525566314615148</v>
      </c>
    </row>
    <row r="13" spans="1:11" ht="44.25" customHeight="1">
      <c r="A13" s="179"/>
      <c r="B13" s="179"/>
      <c r="C13" s="43" t="s">
        <v>23</v>
      </c>
      <c r="D13" s="4">
        <v>5.0726524660173951</v>
      </c>
      <c r="E13" s="4">
        <v>5.9609643506953445</v>
      </c>
      <c r="F13" s="4">
        <v>5.7261203759750821</v>
      </c>
      <c r="G13" s="3">
        <v>5.6091313445538349</v>
      </c>
      <c r="H13" s="3">
        <v>5.22856903496508</v>
      </c>
      <c r="I13" s="3">
        <v>5.2746908960076269</v>
      </c>
    </row>
    <row r="14" spans="1:11" ht="30" customHeight="1">
      <c r="A14" s="179">
        <v>4</v>
      </c>
      <c r="B14" s="179" t="s">
        <v>212</v>
      </c>
      <c r="C14" s="179" t="s">
        <v>3</v>
      </c>
      <c r="D14" s="179">
        <v>23000</v>
      </c>
      <c r="E14" s="22">
        <v>25100</v>
      </c>
      <c r="F14" s="22">
        <v>27500</v>
      </c>
      <c r="G14" s="23">
        <v>29900</v>
      </c>
      <c r="H14" s="23">
        <v>32400</v>
      </c>
      <c r="I14" s="23">
        <v>35100</v>
      </c>
    </row>
    <row r="15" spans="1:11" ht="30.95" customHeight="1">
      <c r="A15" s="179"/>
      <c r="B15" s="179"/>
      <c r="C15" s="179"/>
      <c r="D15" s="179"/>
      <c r="E15" s="179">
        <v>150000</v>
      </c>
      <c r="F15" s="179"/>
      <c r="G15" s="179"/>
      <c r="H15" s="179"/>
      <c r="I15" s="179"/>
    </row>
    <row r="16" spans="1:11" ht="30.75" customHeight="1">
      <c r="A16" s="18">
        <v>5</v>
      </c>
      <c r="B16" s="19" t="s">
        <v>213</v>
      </c>
      <c r="C16" s="18" t="s">
        <v>3</v>
      </c>
      <c r="D16" s="2">
        <v>5200</v>
      </c>
      <c r="E16" s="23">
        <v>5050</v>
      </c>
      <c r="F16" s="23">
        <v>5250</v>
      </c>
      <c r="G16" s="23">
        <v>5500</v>
      </c>
      <c r="H16" s="23">
        <v>5750</v>
      </c>
      <c r="I16" s="23">
        <v>8000</v>
      </c>
    </row>
    <row r="17" spans="1:9" s="11" customFormat="1" ht="35.25" customHeight="1">
      <c r="A17" s="18">
        <v>6</v>
      </c>
      <c r="B17" s="19" t="s">
        <v>214</v>
      </c>
      <c r="C17" s="18" t="s">
        <v>4</v>
      </c>
      <c r="D17" s="16" t="s">
        <v>24</v>
      </c>
      <c r="E17" s="20">
        <v>21.5</v>
      </c>
      <c r="F17" s="20">
        <v>22.43</v>
      </c>
      <c r="G17" s="21">
        <v>23.4</v>
      </c>
      <c r="H17" s="21">
        <v>24.42</v>
      </c>
      <c r="I17" s="21">
        <v>25.8</v>
      </c>
    </row>
    <row r="18" spans="1:9" ht="29.25" customHeight="1">
      <c r="A18" s="18">
        <v>7</v>
      </c>
      <c r="B18" s="19" t="s">
        <v>215</v>
      </c>
      <c r="C18" s="18" t="s">
        <v>13</v>
      </c>
      <c r="D18" s="22">
        <v>5300</v>
      </c>
      <c r="E18" s="22">
        <v>5850</v>
      </c>
      <c r="F18" s="22">
        <v>6500</v>
      </c>
      <c r="G18" s="23">
        <v>7200</v>
      </c>
      <c r="H18" s="23">
        <v>8000</v>
      </c>
      <c r="I18" s="23">
        <v>9000</v>
      </c>
    </row>
    <row r="19" spans="1:9" ht="29.25" customHeight="1">
      <c r="A19" s="18">
        <v>8</v>
      </c>
      <c r="B19" s="19" t="s">
        <v>216</v>
      </c>
      <c r="C19" s="18" t="s">
        <v>3</v>
      </c>
      <c r="D19" s="22">
        <v>6300</v>
      </c>
      <c r="E19" s="22">
        <v>7140</v>
      </c>
      <c r="F19" s="22">
        <v>8130</v>
      </c>
      <c r="G19" s="23">
        <v>9360</v>
      </c>
      <c r="H19" s="23">
        <v>10800</v>
      </c>
      <c r="I19" s="23">
        <v>12420</v>
      </c>
    </row>
    <row r="20" spans="1:9" ht="29.25" customHeight="1">
      <c r="A20" s="18">
        <v>9</v>
      </c>
      <c r="B20" s="19" t="s">
        <v>201</v>
      </c>
      <c r="C20" s="18" t="s">
        <v>159</v>
      </c>
      <c r="D20" s="24">
        <v>4000</v>
      </c>
      <c r="E20" s="23">
        <v>4270</v>
      </c>
      <c r="F20" s="23">
        <v>4560</v>
      </c>
      <c r="G20" s="23">
        <v>4860</v>
      </c>
      <c r="H20" s="23">
        <v>5170</v>
      </c>
      <c r="I20" s="23">
        <v>5500</v>
      </c>
    </row>
    <row r="21" spans="1:9" ht="33.75" customHeight="1">
      <c r="A21" s="14" t="s">
        <v>7</v>
      </c>
      <c r="B21" s="15" t="s">
        <v>196</v>
      </c>
      <c r="C21" s="14" t="s">
        <v>203</v>
      </c>
      <c r="D21" s="16"/>
      <c r="E21" s="16"/>
      <c r="F21" s="16"/>
      <c r="G21" s="17"/>
      <c r="H21" s="17"/>
      <c r="I21" s="17"/>
    </row>
    <row r="22" spans="1:9" ht="33.75" customHeight="1">
      <c r="A22" s="18">
        <f>+A20+1</f>
        <v>10</v>
      </c>
      <c r="B22" s="19" t="s">
        <v>217</v>
      </c>
      <c r="C22" s="18" t="s">
        <v>4</v>
      </c>
      <c r="D22" s="16">
        <v>58.9</v>
      </c>
      <c r="E22" s="20">
        <v>57.26</v>
      </c>
      <c r="F22" s="20">
        <v>55.62</v>
      </c>
      <c r="G22" s="21">
        <v>53.98</v>
      </c>
      <c r="H22" s="21">
        <v>52.34</v>
      </c>
      <c r="I22" s="21">
        <v>50.7</v>
      </c>
    </row>
    <row r="23" spans="1:9" ht="26.1" customHeight="1">
      <c r="A23" s="179">
        <f>A22+1</f>
        <v>11</v>
      </c>
      <c r="B23" s="19" t="s">
        <v>197</v>
      </c>
      <c r="C23" s="18" t="s">
        <v>4</v>
      </c>
      <c r="D23" s="25">
        <v>65</v>
      </c>
      <c r="E23" s="25">
        <v>67</v>
      </c>
      <c r="F23" s="25">
        <v>69</v>
      </c>
      <c r="G23" s="25">
        <v>71</v>
      </c>
      <c r="H23" s="25">
        <v>73</v>
      </c>
      <c r="I23" s="25">
        <v>75</v>
      </c>
    </row>
    <row r="24" spans="1:9" ht="36.75" customHeight="1">
      <c r="A24" s="179"/>
      <c r="B24" s="19" t="s">
        <v>198</v>
      </c>
      <c r="C24" s="18" t="s">
        <v>4</v>
      </c>
      <c r="D24" s="25">
        <v>30</v>
      </c>
      <c r="E24" s="25">
        <v>32</v>
      </c>
      <c r="F24" s="25">
        <v>34</v>
      </c>
      <c r="G24" s="25">
        <v>36</v>
      </c>
      <c r="H24" s="25">
        <v>38</v>
      </c>
      <c r="I24" s="25">
        <v>40</v>
      </c>
    </row>
    <row r="25" spans="1:9" ht="32.25" customHeight="1">
      <c r="A25" s="179">
        <f>A23+1</f>
        <v>12</v>
      </c>
      <c r="B25" s="19" t="s">
        <v>191</v>
      </c>
      <c r="C25" s="18" t="s">
        <v>4</v>
      </c>
      <c r="D25" s="16">
        <v>7.89</v>
      </c>
      <c r="E25" s="16">
        <v>6.39</v>
      </c>
      <c r="F25" s="16">
        <v>4.8899999999999997</v>
      </c>
      <c r="G25" s="16">
        <v>3.39</v>
      </c>
      <c r="H25" s="16">
        <v>1.89</v>
      </c>
      <c r="I25" s="16">
        <v>0</v>
      </c>
    </row>
    <row r="26" spans="1:9" ht="30" customHeight="1">
      <c r="A26" s="179"/>
      <c r="B26" s="19" t="s">
        <v>192</v>
      </c>
      <c r="C26" s="18"/>
      <c r="D26" s="16"/>
      <c r="E26" s="179" t="s">
        <v>195</v>
      </c>
      <c r="F26" s="179"/>
      <c r="G26" s="179"/>
      <c r="H26" s="179"/>
      <c r="I26" s="179"/>
    </row>
    <row r="27" spans="1:9" ht="36" customHeight="1">
      <c r="A27" s="18">
        <f>+A25+1</f>
        <v>13</v>
      </c>
      <c r="B27" s="19" t="s">
        <v>218</v>
      </c>
      <c r="C27" s="18" t="s">
        <v>25</v>
      </c>
      <c r="D27" s="26">
        <v>9</v>
      </c>
      <c r="E27" s="16">
        <v>9.1</v>
      </c>
      <c r="F27" s="16">
        <v>9.1999999999999993</v>
      </c>
      <c r="G27" s="17">
        <v>9.3000000000000007</v>
      </c>
      <c r="H27" s="17">
        <v>9.4</v>
      </c>
      <c r="I27" s="17">
        <v>9.5</v>
      </c>
    </row>
    <row r="28" spans="1:9" ht="25.5" customHeight="1">
      <c r="A28" s="18">
        <f>+A27+1</f>
        <v>14</v>
      </c>
      <c r="B28" s="19" t="s">
        <v>219</v>
      </c>
      <c r="C28" s="18" t="s">
        <v>8</v>
      </c>
      <c r="D28" s="26">
        <v>33.6</v>
      </c>
      <c r="E28" s="16">
        <v>33.799999999999997</v>
      </c>
      <c r="F28" s="16">
        <v>34</v>
      </c>
      <c r="G28" s="17">
        <v>34.1</v>
      </c>
      <c r="H28" s="17">
        <v>34.299999999999997</v>
      </c>
      <c r="I28" s="17">
        <v>34.5</v>
      </c>
    </row>
    <row r="29" spans="1:9" ht="31.5" customHeight="1">
      <c r="A29" s="18">
        <f>+A28+1</f>
        <v>15</v>
      </c>
      <c r="B29" s="19" t="s">
        <v>220</v>
      </c>
      <c r="C29" s="18" t="s">
        <v>4</v>
      </c>
      <c r="D29" s="26">
        <v>96.2</v>
      </c>
      <c r="E29" s="16" t="s">
        <v>202</v>
      </c>
      <c r="F29" s="16" t="s">
        <v>202</v>
      </c>
      <c r="G29" s="26" t="s">
        <v>202</v>
      </c>
      <c r="H29" s="26" t="s">
        <v>202</v>
      </c>
      <c r="I29" s="26">
        <v>96.35</v>
      </c>
    </row>
    <row r="30" spans="1:9" ht="30.75" customHeight="1">
      <c r="A30" s="179">
        <f>A29+1</f>
        <v>16</v>
      </c>
      <c r="B30" s="19" t="s">
        <v>199</v>
      </c>
      <c r="C30" s="27"/>
      <c r="D30" s="28"/>
      <c r="E30" s="28"/>
      <c r="F30" s="28"/>
      <c r="G30" s="28"/>
      <c r="H30" s="29"/>
      <c r="I30" s="29"/>
    </row>
    <row r="31" spans="1:9" ht="27" customHeight="1">
      <c r="A31" s="179"/>
      <c r="B31" s="19" t="s">
        <v>200</v>
      </c>
      <c r="C31" s="30" t="s">
        <v>100</v>
      </c>
      <c r="D31" s="24"/>
      <c r="E31" s="24">
        <v>6</v>
      </c>
      <c r="F31" s="24">
        <v>13</v>
      </c>
      <c r="G31" s="24">
        <v>21</v>
      </c>
      <c r="H31" s="24">
        <v>27</v>
      </c>
      <c r="I31" s="24">
        <v>36</v>
      </c>
    </row>
    <row r="32" spans="1:9" ht="27" customHeight="1">
      <c r="A32" s="30">
        <f>A30+1</f>
        <v>17</v>
      </c>
      <c r="B32" s="31" t="s">
        <v>221</v>
      </c>
      <c r="C32" s="32" t="s">
        <v>4</v>
      </c>
      <c r="D32" s="16">
        <v>73.319999999999993</v>
      </c>
      <c r="E32" s="33">
        <v>74.16</v>
      </c>
      <c r="F32" s="33">
        <v>76.680000000000007</v>
      </c>
      <c r="G32" s="33">
        <v>79.19</v>
      </c>
      <c r="H32" s="33">
        <v>81.88</v>
      </c>
      <c r="I32" s="33">
        <v>84.4</v>
      </c>
    </row>
    <row r="33" spans="1:9" ht="27" customHeight="1">
      <c r="A33" s="18">
        <f>+A32+1</f>
        <v>18</v>
      </c>
      <c r="B33" s="19" t="s">
        <v>222</v>
      </c>
      <c r="C33" s="18" t="s">
        <v>193</v>
      </c>
      <c r="D33" s="26">
        <v>25.88</v>
      </c>
      <c r="E33" s="16">
        <v>44.65</v>
      </c>
      <c r="F33" s="16">
        <v>63.14</v>
      </c>
      <c r="G33" s="17">
        <v>78.64</v>
      </c>
      <c r="H33" s="17">
        <v>91.18</v>
      </c>
      <c r="I33" s="23">
        <v>100</v>
      </c>
    </row>
    <row r="34" spans="1:9" ht="25.5">
      <c r="A34" s="18">
        <f>+A33+1</f>
        <v>19</v>
      </c>
      <c r="B34" s="19" t="s">
        <v>223</v>
      </c>
      <c r="C34" s="18" t="s">
        <v>4</v>
      </c>
      <c r="D34" s="26">
        <v>95.02</v>
      </c>
      <c r="E34" s="16">
        <v>95.06</v>
      </c>
      <c r="F34" s="16">
        <v>95.1</v>
      </c>
      <c r="G34" s="17">
        <v>95.14</v>
      </c>
      <c r="H34" s="17">
        <v>95.18</v>
      </c>
      <c r="I34" s="17">
        <v>95.22</v>
      </c>
    </row>
    <row r="35" spans="1:9" ht="28.5" customHeight="1">
      <c r="A35" s="18">
        <f>+A34+1</f>
        <v>20</v>
      </c>
      <c r="B35" s="19" t="s">
        <v>224</v>
      </c>
      <c r="C35" s="18" t="s">
        <v>4</v>
      </c>
      <c r="D35" s="26">
        <v>90.02</v>
      </c>
      <c r="E35" s="16">
        <v>90.06</v>
      </c>
      <c r="F35" s="16">
        <v>90.1</v>
      </c>
      <c r="G35" s="17">
        <v>90.14</v>
      </c>
      <c r="H35" s="17">
        <v>90.18</v>
      </c>
      <c r="I35" s="17">
        <v>90.22</v>
      </c>
    </row>
    <row r="36" spans="1:9" ht="42" customHeight="1">
      <c r="A36" s="18">
        <f>+A35+1</f>
        <v>21</v>
      </c>
      <c r="B36" s="19" t="s">
        <v>225</v>
      </c>
      <c r="C36" s="18" t="s">
        <v>4</v>
      </c>
      <c r="D36" s="5"/>
      <c r="E36" s="1">
        <v>1</v>
      </c>
      <c r="F36" s="1">
        <v>2</v>
      </c>
      <c r="G36" s="6">
        <v>3</v>
      </c>
      <c r="H36" s="6">
        <v>4</v>
      </c>
      <c r="I36" s="6">
        <v>5</v>
      </c>
    </row>
    <row r="37" spans="1:9" ht="29.25" customHeight="1">
      <c r="A37" s="18">
        <f>+A36+1</f>
        <v>22</v>
      </c>
      <c r="B37" s="19" t="s">
        <v>226</v>
      </c>
      <c r="C37" s="18" t="s">
        <v>4</v>
      </c>
      <c r="D37" s="5">
        <v>20</v>
      </c>
      <c r="E37" s="1">
        <v>30.6</v>
      </c>
      <c r="F37" s="1">
        <v>41.3</v>
      </c>
      <c r="G37" s="6">
        <v>53.3</v>
      </c>
      <c r="H37" s="6">
        <v>80</v>
      </c>
      <c r="I37" s="6">
        <v>100</v>
      </c>
    </row>
    <row r="38" spans="1:9" ht="27" customHeight="1">
      <c r="A38" s="14" t="s">
        <v>9</v>
      </c>
      <c r="B38" s="15" t="s">
        <v>11</v>
      </c>
      <c r="C38" s="14" t="s">
        <v>194</v>
      </c>
      <c r="D38" s="16"/>
      <c r="E38" s="16"/>
      <c r="F38" s="16"/>
      <c r="G38" s="17"/>
      <c r="H38" s="17"/>
      <c r="I38" s="17"/>
    </row>
    <row r="39" spans="1:9" ht="27" customHeight="1">
      <c r="A39" s="18">
        <f>A37+1</f>
        <v>23</v>
      </c>
      <c r="B39" s="19" t="s">
        <v>190</v>
      </c>
      <c r="C39" s="18" t="s">
        <v>4</v>
      </c>
      <c r="D39" s="25">
        <v>92.5</v>
      </c>
      <c r="E39" s="20">
        <v>94</v>
      </c>
      <c r="F39" s="20">
        <v>95</v>
      </c>
      <c r="G39" s="21">
        <v>96</v>
      </c>
      <c r="H39" s="21">
        <v>97</v>
      </c>
      <c r="I39" s="21">
        <v>98</v>
      </c>
    </row>
    <row r="40" spans="1:9" ht="45" customHeight="1">
      <c r="A40" s="18">
        <f>+A39+1</f>
        <v>24</v>
      </c>
      <c r="B40" s="19" t="s">
        <v>227</v>
      </c>
      <c r="C40" s="18" t="s">
        <v>4</v>
      </c>
      <c r="D40" s="25">
        <v>93.999999999999986</v>
      </c>
      <c r="E40" s="20">
        <v>94.4</v>
      </c>
      <c r="F40" s="20">
        <v>94.8</v>
      </c>
      <c r="G40" s="21">
        <v>95.2</v>
      </c>
      <c r="H40" s="21">
        <v>95.6</v>
      </c>
      <c r="I40" s="21">
        <v>96</v>
      </c>
    </row>
    <row r="41" spans="1:9" ht="46.5" customHeight="1">
      <c r="A41" s="34">
        <f>+A40+1</f>
        <v>25</v>
      </c>
      <c r="B41" s="35" t="s">
        <v>228</v>
      </c>
      <c r="C41" s="34" t="s">
        <v>4</v>
      </c>
      <c r="D41" s="36">
        <v>48.5</v>
      </c>
      <c r="E41" s="36">
        <v>48.5</v>
      </c>
      <c r="F41" s="36">
        <v>48.5</v>
      </c>
      <c r="G41" s="36">
        <v>48.5</v>
      </c>
      <c r="H41" s="36">
        <v>48.5</v>
      </c>
      <c r="I41" s="36">
        <v>48.5</v>
      </c>
    </row>
  </sheetData>
  <mergeCells count="18">
    <mergeCell ref="A1:I1"/>
    <mergeCell ref="A2:I2"/>
    <mergeCell ref="A4:A5"/>
    <mergeCell ref="B4:B5"/>
    <mergeCell ref="C4:C5"/>
    <mergeCell ref="D4:D5"/>
    <mergeCell ref="E4:I4"/>
    <mergeCell ref="A23:A24"/>
    <mergeCell ref="A25:A26"/>
    <mergeCell ref="E26:I26"/>
    <mergeCell ref="A30:A31"/>
    <mergeCell ref="A10:A13"/>
    <mergeCell ref="B10:B13"/>
    <mergeCell ref="A14:A15"/>
    <mergeCell ref="B14:B15"/>
    <mergeCell ref="C14:C15"/>
    <mergeCell ref="D14:D15"/>
    <mergeCell ref="E15:I15"/>
  </mergeCells>
  <pageMargins left="0.67" right="0.31496062992125984" top="0.62992125984251968" bottom="0.47244094488188981" header="0.31496062992125984" footer="0.31496062992125984"/>
  <pageSetup paperSize="9" orientation="landscape" r:id="rId1"/>
  <headerFooter>
    <oddHeader xml:space="preserve">&amp;LTỈNH SƠN LA&amp;RPhụ lục 1
</oddHeader>
    <oddFooter>&amp;C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F020-BF78-482C-980A-354858EFEE13}">
  <sheetPr codeName="Sheet1">
    <tabColor rgb="FF00B050"/>
  </sheetPr>
  <dimension ref="A1:T13"/>
  <sheetViews>
    <sheetView view="pageBreakPreview" zoomScaleNormal="70" zoomScaleSheetLayoutView="100" zoomScalePageLayoutView="55" workbookViewId="0">
      <selection activeCell="N7" sqref="N7"/>
    </sheetView>
  </sheetViews>
  <sheetFormatPr defaultColWidth="9" defaultRowHeight="15.75"/>
  <cols>
    <col min="1" max="1" width="4.25" style="98" customWidth="1"/>
    <col min="2" max="2" width="26.625" style="98" customWidth="1"/>
    <col min="3" max="3" width="10.625" style="98" customWidth="1"/>
    <col min="4" max="14" width="9.5" style="98" customWidth="1"/>
    <col min="15" max="20" width="7.375" style="98" hidden="1" customWidth="1"/>
    <col min="21" max="21" width="0" style="98" hidden="1" customWidth="1"/>
    <col min="22" max="16384" width="9" style="98"/>
  </cols>
  <sheetData>
    <row r="1" spans="1:20" ht="18.75">
      <c r="A1" s="175" t="s">
        <v>12</v>
      </c>
      <c r="B1" s="175"/>
      <c r="C1" s="175"/>
      <c r="D1" s="175"/>
      <c r="E1" s="175"/>
      <c r="F1" s="175"/>
      <c r="G1" s="175"/>
      <c r="H1" s="175"/>
      <c r="I1" s="175"/>
      <c r="J1" s="175"/>
    </row>
    <row r="2" spans="1:20">
      <c r="A2" s="180" t="str">
        <f>'1. Các chỉ tiêu chủ yếu (chuan)'!A2:W2</f>
        <v>(Kèm theo Nghị quyết số 23/NQ-HĐND ngày 23/12/2025 của HĐND xã Phiêng Pằn)</v>
      </c>
      <c r="B2" s="180"/>
      <c r="C2" s="180"/>
      <c r="D2" s="180"/>
      <c r="E2" s="180"/>
      <c r="F2" s="180"/>
      <c r="G2" s="180"/>
      <c r="H2" s="180"/>
      <c r="I2" s="180"/>
      <c r="J2" s="180"/>
    </row>
    <row r="4" spans="1:20" s="101" customFormat="1" ht="24" customHeight="1">
      <c r="A4" s="178" t="s">
        <v>0</v>
      </c>
      <c r="B4" s="178" t="s">
        <v>1</v>
      </c>
      <c r="C4" s="178" t="s">
        <v>2</v>
      </c>
      <c r="D4" s="178" t="s">
        <v>280</v>
      </c>
      <c r="E4" s="178" t="s">
        <v>267</v>
      </c>
      <c r="F4" s="178"/>
      <c r="G4" s="178"/>
      <c r="H4" s="178" t="s">
        <v>269</v>
      </c>
      <c r="I4" s="178" t="s">
        <v>260</v>
      </c>
      <c r="J4" s="178"/>
      <c r="K4" s="87"/>
      <c r="L4" s="87"/>
      <c r="M4" s="87"/>
      <c r="N4" s="87"/>
      <c r="O4" s="181" t="s">
        <v>26</v>
      </c>
      <c r="P4" s="181" t="s">
        <v>176</v>
      </c>
      <c r="Q4" s="181"/>
      <c r="R4" s="181"/>
      <c r="S4" s="181"/>
      <c r="T4" s="181"/>
    </row>
    <row r="5" spans="1:20" s="101" customFormat="1" ht="47.25">
      <c r="A5" s="178"/>
      <c r="B5" s="178"/>
      <c r="C5" s="178"/>
      <c r="D5" s="178"/>
      <c r="E5" s="84" t="s">
        <v>264</v>
      </c>
      <c r="F5" s="84" t="s">
        <v>268</v>
      </c>
      <c r="G5" s="84" t="s">
        <v>265</v>
      </c>
      <c r="H5" s="178"/>
      <c r="I5" s="84" t="s">
        <v>270</v>
      </c>
      <c r="J5" s="84" t="s">
        <v>271</v>
      </c>
      <c r="K5" s="87"/>
      <c r="L5" s="87"/>
      <c r="M5" s="87"/>
      <c r="N5" s="87"/>
      <c r="O5" s="181"/>
      <c r="P5" s="87">
        <v>2026</v>
      </c>
      <c r="Q5" s="87">
        <v>2027</v>
      </c>
      <c r="R5" s="87">
        <v>2028</v>
      </c>
      <c r="S5" s="87">
        <v>2029</v>
      </c>
      <c r="T5" s="87">
        <v>2030</v>
      </c>
    </row>
    <row r="6" spans="1:20" s="87" customFormat="1" ht="32.1" customHeight="1">
      <c r="A6" s="84">
        <v>1</v>
      </c>
      <c r="B6" s="88" t="s">
        <v>32</v>
      </c>
      <c r="C6" s="84"/>
      <c r="D6" s="85"/>
      <c r="E6" s="85"/>
      <c r="F6" s="85"/>
      <c r="G6" s="85"/>
      <c r="H6" s="85"/>
      <c r="I6" s="85"/>
      <c r="J6" s="85"/>
    </row>
    <row r="7" spans="1:20" ht="25.5" customHeight="1">
      <c r="A7" s="94"/>
      <c r="B7" s="95" t="s">
        <v>36</v>
      </c>
      <c r="C7" s="94" t="s">
        <v>4</v>
      </c>
      <c r="D7" s="96">
        <f>'1. Các chỉ tiêu chủ yếu (chuan)'!D9</f>
        <v>72</v>
      </c>
      <c r="E7" s="96">
        <f>'1. Các chỉ tiêu chủ yếu (chuan)'!E9</f>
        <v>71</v>
      </c>
      <c r="F7" s="96">
        <f>'1. Các chỉ tiêu chủ yếu (chuan)'!F9</f>
        <v>70</v>
      </c>
      <c r="G7" s="96">
        <f>F7</f>
        <v>70</v>
      </c>
      <c r="H7" s="96">
        <f>P7</f>
        <v>68</v>
      </c>
      <c r="I7" s="96" t="str">
        <f>'1. Các chỉ tiêu chủ yếu (chuan)'!I9</f>
        <v>Giảm 2%</v>
      </c>
      <c r="J7" s="96" t="str">
        <f>'1. Các chỉ tiêu chủ yếu (chuan)'!J9</f>
        <v>Giảm 2%</v>
      </c>
      <c r="O7" s="98">
        <f>'1. Các chỉ tiêu chủ yếu (chuan)'!R9</f>
        <v>70</v>
      </c>
      <c r="P7" s="98">
        <f>'1. Các chỉ tiêu chủ yếu (chuan)'!S9</f>
        <v>68</v>
      </c>
      <c r="Q7" s="98">
        <f>'1. Các chỉ tiêu chủ yếu (chuan)'!T9</f>
        <v>65</v>
      </c>
      <c r="R7" s="98">
        <f>'1. Các chỉ tiêu chủ yếu (chuan)'!U9</f>
        <v>64</v>
      </c>
      <c r="S7" s="98">
        <f>'1. Các chỉ tiêu chủ yếu (chuan)'!V9</f>
        <v>63</v>
      </c>
      <c r="T7" s="98">
        <f>'1. Các chỉ tiêu chủ yếu (chuan)'!W9</f>
        <v>60</v>
      </c>
    </row>
    <row r="8" spans="1:20" ht="25.5" customHeight="1">
      <c r="A8" s="94"/>
      <c r="B8" s="95" t="s">
        <v>37</v>
      </c>
      <c r="C8" s="94" t="s">
        <v>4</v>
      </c>
      <c r="D8" s="96">
        <f>'1. Các chỉ tiêu chủ yếu (chuan)'!D10</f>
        <v>22</v>
      </c>
      <c r="E8" s="96">
        <f>'1. Các chỉ tiêu chủ yếu (chuan)'!E10</f>
        <v>21</v>
      </c>
      <c r="F8" s="96">
        <f>'1. Các chỉ tiêu chủ yếu (chuan)'!F10</f>
        <v>22</v>
      </c>
      <c r="G8" s="96">
        <f>F8</f>
        <v>22</v>
      </c>
      <c r="H8" s="96">
        <f>P8</f>
        <v>24</v>
      </c>
      <c r="I8" s="96" t="str">
        <f>'1. Các chỉ tiêu chủ yếu (chuan)'!I10</f>
        <v>Duy trì</v>
      </c>
      <c r="J8" s="96" t="str">
        <f>'1. Các chỉ tiêu chủ yếu (chuan)'!J10</f>
        <v>Tăng 2%</v>
      </c>
      <c r="O8" s="98">
        <f>'1. Các chỉ tiêu chủ yếu (chuan)'!R10</f>
        <v>22</v>
      </c>
      <c r="P8" s="98">
        <f>'1. Các chỉ tiêu chủ yếu (chuan)'!S10</f>
        <v>24</v>
      </c>
      <c r="Q8" s="98">
        <f>'1. Các chỉ tiêu chủ yếu (chuan)'!T10</f>
        <v>25</v>
      </c>
      <c r="R8" s="98">
        <f>'1. Các chỉ tiêu chủ yếu (chuan)'!U10</f>
        <v>26</v>
      </c>
      <c r="S8" s="98">
        <f>'1. Các chỉ tiêu chủ yếu (chuan)'!V10</f>
        <v>26</v>
      </c>
      <c r="T8" s="98">
        <f>'1. Các chỉ tiêu chủ yếu (chuan)'!W10</f>
        <v>28</v>
      </c>
    </row>
    <row r="9" spans="1:20" ht="25.5" customHeight="1">
      <c r="A9" s="94"/>
      <c r="B9" s="95" t="s">
        <v>38</v>
      </c>
      <c r="C9" s="94" t="s">
        <v>4</v>
      </c>
      <c r="D9" s="96">
        <f>'1. Các chỉ tiêu chủ yếu (chuan)'!D11</f>
        <v>5</v>
      </c>
      <c r="E9" s="96">
        <f>'1. Các chỉ tiêu chủ yếu (chuan)'!E11</f>
        <v>5</v>
      </c>
      <c r="F9" s="96">
        <f>'1. Các chỉ tiêu chủ yếu (chuan)'!F11</f>
        <v>5</v>
      </c>
      <c r="G9" s="96">
        <f>F9</f>
        <v>5</v>
      </c>
      <c r="H9" s="96">
        <f>P9</f>
        <v>5</v>
      </c>
      <c r="I9" s="96" t="str">
        <f>'1. Các chỉ tiêu chủ yếu (chuan)'!I11</f>
        <v>Duy trì</v>
      </c>
      <c r="J9" s="96" t="str">
        <f>'1. Các chỉ tiêu chủ yếu (chuan)'!J11</f>
        <v>Duy trì</v>
      </c>
      <c r="O9" s="98">
        <f>'1. Các chỉ tiêu chủ yếu (chuan)'!R11</f>
        <v>5</v>
      </c>
      <c r="P9" s="98">
        <f>'1. Các chỉ tiêu chủ yếu (chuan)'!S11</f>
        <v>5</v>
      </c>
      <c r="Q9" s="98">
        <f>'1. Các chỉ tiêu chủ yếu (chuan)'!T11</f>
        <v>7</v>
      </c>
      <c r="R9" s="98">
        <f>'1. Các chỉ tiêu chủ yếu (chuan)'!U11</f>
        <v>7</v>
      </c>
      <c r="S9" s="98">
        <f>'1. Các chỉ tiêu chủ yếu (chuan)'!V11</f>
        <v>7</v>
      </c>
      <c r="T9" s="98">
        <f>'1. Các chỉ tiêu chủ yếu (chuan)'!W11</f>
        <v>8</v>
      </c>
    </row>
    <row r="10" spans="1:20" ht="25.5" customHeight="1">
      <c r="A10" s="94"/>
      <c r="B10" s="95" t="s">
        <v>39</v>
      </c>
      <c r="C10" s="94" t="s">
        <v>4</v>
      </c>
      <c r="D10" s="96">
        <f>'1. Các chỉ tiêu chủ yếu (chuan)'!D12</f>
        <v>1</v>
      </c>
      <c r="E10" s="96">
        <f>'1. Các chỉ tiêu chủ yếu (chuan)'!E12</f>
        <v>3</v>
      </c>
      <c r="F10" s="96">
        <f>'1. Các chỉ tiêu chủ yếu (chuan)'!F12</f>
        <v>3</v>
      </c>
      <c r="G10" s="96">
        <f>F10</f>
        <v>3</v>
      </c>
      <c r="H10" s="96">
        <f>P10</f>
        <v>3</v>
      </c>
      <c r="I10" s="96" t="str">
        <f>'1. Các chỉ tiêu chủ yếu (chuan)'!I12</f>
        <v>Tăng 2%</v>
      </c>
      <c r="J10" s="96" t="str">
        <f>'1. Các chỉ tiêu chủ yếu (chuan)'!J12</f>
        <v>Duy trì</v>
      </c>
      <c r="O10" s="98">
        <f>'1. Các chỉ tiêu chủ yếu (chuan)'!R12</f>
        <v>3</v>
      </c>
      <c r="P10" s="98">
        <f>'1. Các chỉ tiêu chủ yếu (chuan)'!S12</f>
        <v>3</v>
      </c>
      <c r="Q10" s="98">
        <f>'1. Các chỉ tiêu chủ yếu (chuan)'!T12</f>
        <v>3</v>
      </c>
      <c r="R10" s="98">
        <f>'1. Các chỉ tiêu chủ yếu (chuan)'!U12</f>
        <v>3</v>
      </c>
      <c r="S10" s="98">
        <f>'1. Các chỉ tiêu chủ yếu (chuan)'!V12</f>
        <v>4</v>
      </c>
      <c r="T10" s="98">
        <f>'1. Các chỉ tiêu chủ yếu (chuan)'!W12</f>
        <v>4</v>
      </c>
    </row>
    <row r="11" spans="1:20" s="87" customFormat="1" ht="47.25">
      <c r="A11" s="84">
        <v>2</v>
      </c>
      <c r="B11" s="88" t="s">
        <v>210</v>
      </c>
      <c r="C11" s="84" t="s">
        <v>20</v>
      </c>
      <c r="D11" s="85">
        <f>'1. Các chỉ tiêu chủ yếu (chuan)'!D8</f>
        <v>21.5</v>
      </c>
      <c r="E11" s="85">
        <f>'1. Các chỉ tiêu chủ yếu (chuan)'!E8</f>
        <v>24</v>
      </c>
      <c r="F11" s="85">
        <f>'1. Các chỉ tiêu chủ yếu (chuan)'!F8</f>
        <v>24.67</v>
      </c>
      <c r="G11" s="85">
        <f>'1. Các chỉ tiêu chủ yếu (chuan)'!G8</f>
        <v>24.67</v>
      </c>
      <c r="H11" s="85">
        <f>'1. Các chỉ tiêu chủ yếu (chuan)'!H8</f>
        <v>27.380000000000003</v>
      </c>
      <c r="I11" s="85">
        <f>G11/D11*100</f>
        <v>114.74418604651164</v>
      </c>
      <c r="J11" s="85">
        <f>H11/G11*100</f>
        <v>110.98500202675314</v>
      </c>
      <c r="O11" s="87">
        <f>'1. Các chỉ tiêu chủ yếu (chuan)'!R8</f>
        <v>24.67</v>
      </c>
      <c r="P11" s="87">
        <f>'1. Các chỉ tiêu chủ yếu (chuan)'!S8</f>
        <v>26</v>
      </c>
      <c r="Q11" s="87">
        <f>'1. Các chỉ tiêu chủ yếu (chuan)'!T8</f>
        <v>27.1</v>
      </c>
      <c r="R11" s="87">
        <f>'1. Các chỉ tiêu chủ yếu (chuan)'!U8</f>
        <v>29.9</v>
      </c>
      <c r="S11" s="87">
        <f>'1. Các chỉ tiêu chủ yếu (chuan)'!V8</f>
        <v>32.700000000000003</v>
      </c>
      <c r="T11" s="87">
        <f>'1. Các chỉ tiêu chủ yếu (chuan)'!W8</f>
        <v>35.5</v>
      </c>
    </row>
    <row r="12" spans="1:20" s="87" customFormat="1" ht="25.5" customHeight="1">
      <c r="A12" s="84">
        <v>3</v>
      </c>
      <c r="B12" s="88" t="s">
        <v>40</v>
      </c>
      <c r="C12" s="84" t="s">
        <v>3</v>
      </c>
      <c r="D12" s="85">
        <f>'1. Các chỉ tiêu chủ yếu (chuan)'!D14</f>
        <v>0.77100000000000002</v>
      </c>
      <c r="E12" s="85">
        <f>'1. Các chỉ tiêu chủ yếu (chuan)'!E14</f>
        <v>0.77100000000000002</v>
      </c>
      <c r="F12" s="85">
        <f>'1. Các chỉ tiêu chủ yếu (chuan)'!F14</f>
        <v>1.589</v>
      </c>
      <c r="G12" s="85">
        <f>'1. Các chỉ tiêu chủ yếu (chuan)'!G14</f>
        <v>1.589</v>
      </c>
      <c r="H12" s="85">
        <f>'1. Các chỉ tiêu chủ yếu (chuan)'!H14</f>
        <v>1.95</v>
      </c>
      <c r="I12" s="85">
        <f>G12/D12*100</f>
        <v>206.09597924773021</v>
      </c>
      <c r="J12" s="85">
        <f>H12/G12*100</f>
        <v>122.71869100062933</v>
      </c>
      <c r="O12" s="87">
        <f>'1. Các chỉ tiêu chủ yếu (chuan)'!R14</f>
        <v>1.589</v>
      </c>
      <c r="P12" s="87">
        <f>'1. Các chỉ tiêu chủ yếu (chuan)'!S14</f>
        <v>1.95</v>
      </c>
      <c r="Q12" s="87">
        <f>'1. Các chỉ tiêu chủ yếu (chuan)'!T14</f>
        <v>2.145</v>
      </c>
      <c r="R12" s="87">
        <f>'1. Các chỉ tiêu chủ yếu (chuan)'!U14</f>
        <v>2.3595000000000002</v>
      </c>
      <c r="S12" s="87">
        <f>'1. Các chỉ tiêu chủ yếu (chuan)'!V14</f>
        <v>2.59545</v>
      </c>
      <c r="T12" s="87">
        <f>'1. Các chỉ tiêu chủ yếu (chuan)'!W14</f>
        <v>2.8549950000000002</v>
      </c>
    </row>
    <row r="13" spans="1:20" s="87" customFormat="1" ht="36.6" customHeight="1">
      <c r="A13" s="84">
        <v>4</v>
      </c>
      <c r="B13" s="88" t="s">
        <v>41</v>
      </c>
      <c r="C13" s="84" t="s">
        <v>3</v>
      </c>
      <c r="D13" s="85">
        <f>'1. Các chỉ tiêu chủ yếu (chuan)'!D13</f>
        <v>12</v>
      </c>
      <c r="E13" s="85">
        <f>'1. Các chỉ tiêu chủ yếu (chuan)'!E13</f>
        <v>15</v>
      </c>
      <c r="F13" s="85">
        <f>'1. Các chỉ tiêu chủ yếu (chuan)'!F13</f>
        <v>15</v>
      </c>
      <c r="G13" s="85">
        <f>'1. Các chỉ tiêu chủ yếu (chuan)'!G13</f>
        <v>15</v>
      </c>
      <c r="H13" s="85">
        <f>'1. Các chỉ tiêu chủ yếu (chuan)'!H13</f>
        <v>17.399999999999999</v>
      </c>
      <c r="I13" s="85">
        <f>G13/D13*100</f>
        <v>125</v>
      </c>
      <c r="J13" s="85">
        <f>H13/G13*100</f>
        <v>115.99999999999999</v>
      </c>
      <c r="O13" s="87">
        <v>15</v>
      </c>
      <c r="P13" s="87">
        <f>'1. Các chỉ tiêu chủ yếu (chuan)'!S13</f>
        <v>17.399999999999999</v>
      </c>
      <c r="Q13" s="87">
        <f>'1. Các chỉ tiêu chủ yếu (chuan)'!T13</f>
        <v>19.899999999999999</v>
      </c>
      <c r="R13" s="87">
        <f>'1. Các chỉ tiêu chủ yếu (chuan)'!U13</f>
        <v>21.9</v>
      </c>
      <c r="S13" s="87">
        <f>'1. Các chỉ tiêu chủ yếu (chuan)'!V13</f>
        <v>24.4</v>
      </c>
      <c r="T13" s="87">
        <f>'1. Các chỉ tiêu chủ yếu (chuan)'!W13</f>
        <v>26.4</v>
      </c>
    </row>
  </sheetData>
  <mergeCells count="11">
    <mergeCell ref="A1:J1"/>
    <mergeCell ref="A2:J2"/>
    <mergeCell ref="P4:T4"/>
    <mergeCell ref="A4:A5"/>
    <mergeCell ref="B4:B5"/>
    <mergeCell ref="C4:C5"/>
    <mergeCell ref="O4:O5"/>
    <mergeCell ref="D4:D5"/>
    <mergeCell ref="E4:G4"/>
    <mergeCell ref="H4:H5"/>
    <mergeCell ref="I4:J4"/>
  </mergeCells>
  <phoneticPr fontId="0" type="noConversion"/>
  <pageMargins left="0.55118110236220474" right="0.19685039370078741" top="0.59055118110236227" bottom="0.6692913385826772" header="0.31496062992125984" footer="0.31496062992125984"/>
  <pageSetup paperSize="9" scale="83" orientation="portrait" r:id="rId1"/>
  <headerFooter alignWithMargins="0">
    <oddHeader>&amp;C&amp;14Phụ lục I&amp;R&amp;14Biểu 02</oddHead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2877-C589-450B-BA0B-B8B8C6843545}">
  <sheetPr>
    <tabColor rgb="FF00B050"/>
  </sheetPr>
  <dimension ref="A1:Z93"/>
  <sheetViews>
    <sheetView view="pageBreakPreview" zoomScaleNormal="55" zoomScaleSheetLayoutView="100" zoomScalePageLayoutView="55" workbookViewId="0">
      <selection activeCell="J91" sqref="J91"/>
    </sheetView>
  </sheetViews>
  <sheetFormatPr defaultColWidth="9" defaultRowHeight="15.75" outlineLevelRow="1"/>
  <cols>
    <col min="1" max="1" width="5" style="77" customWidth="1"/>
    <col min="2" max="2" width="30.875" style="79" customWidth="1"/>
    <col min="3" max="3" width="8.5" style="80" customWidth="1"/>
    <col min="4" max="4" width="14" style="81" bestFit="1" customWidth="1"/>
    <col min="5" max="5" width="10.875" style="81" bestFit="1" customWidth="1"/>
    <col min="6" max="6" width="11.875" style="81" customWidth="1"/>
    <col min="7" max="7" width="10.875" style="81" bestFit="1" customWidth="1"/>
    <col min="8" max="8" width="12.25" style="81" customWidth="1"/>
    <col min="9" max="9" width="12.5" style="81" customWidth="1"/>
    <col min="10" max="10" width="10.875" style="81" customWidth="1"/>
    <col min="11" max="11" width="23" style="82" customWidth="1"/>
    <col min="12" max="12" width="19.625" style="80" customWidth="1"/>
    <col min="13" max="13" width="8.5" style="80" customWidth="1"/>
    <col min="14" max="15" width="8.5" style="80" hidden="1" customWidth="1"/>
    <col min="16" max="21" width="8.5" style="83" hidden="1" customWidth="1"/>
    <col min="22" max="27" width="0" style="77" hidden="1" customWidth="1"/>
    <col min="28" max="16384" width="9" style="77"/>
  </cols>
  <sheetData>
    <row r="1" spans="1:26" ht="22.5" customHeight="1">
      <c r="A1" s="175" t="s">
        <v>17</v>
      </c>
      <c r="B1" s="175"/>
      <c r="C1" s="175"/>
      <c r="D1" s="175"/>
      <c r="E1" s="175"/>
      <c r="F1" s="175"/>
      <c r="G1" s="175"/>
      <c r="H1" s="175"/>
      <c r="I1" s="175"/>
      <c r="J1" s="175"/>
      <c r="K1" s="175"/>
      <c r="L1" s="76"/>
      <c r="M1" s="76"/>
      <c r="N1" s="76"/>
      <c r="O1" s="76"/>
      <c r="P1" s="76"/>
      <c r="Q1" s="76"/>
      <c r="R1" s="76"/>
      <c r="S1" s="76"/>
      <c r="T1" s="76"/>
      <c r="U1" s="76"/>
    </row>
    <row r="2" spans="1:26" ht="23.25" customHeight="1">
      <c r="A2" s="176" t="str">
        <f>'2. CTTH'!A2:T2</f>
        <v>(Kèm theo Nghị quyết số 23/NQ-HĐND ngày 23/12/2025 của HĐND xã Phiêng Pằn)</v>
      </c>
      <c r="B2" s="176"/>
      <c r="C2" s="176"/>
      <c r="D2" s="176"/>
      <c r="E2" s="176"/>
      <c r="F2" s="176"/>
      <c r="G2" s="176"/>
      <c r="H2" s="176"/>
      <c r="I2" s="176"/>
      <c r="J2" s="176"/>
      <c r="K2" s="176"/>
      <c r="L2" s="78"/>
      <c r="M2" s="78"/>
      <c r="N2" s="78"/>
      <c r="O2" s="78"/>
      <c r="P2" s="78"/>
      <c r="Q2" s="78"/>
      <c r="R2" s="78"/>
      <c r="S2" s="78"/>
      <c r="T2" s="78"/>
      <c r="U2" s="78"/>
      <c r="Y2" s="77">
        <v>10</v>
      </c>
      <c r="Z2" s="77">
        <v>1.7</v>
      </c>
    </row>
    <row r="3" spans="1:26" ht="23.25" customHeight="1">
      <c r="Y3" s="77">
        <v>1000</v>
      </c>
      <c r="Z3" s="77">
        <f>Y3*Z2/Y2</f>
        <v>170</v>
      </c>
    </row>
    <row r="4" spans="1:26" s="87" customFormat="1" ht="19.5" customHeight="1">
      <c r="A4" s="178" t="s">
        <v>0</v>
      </c>
      <c r="B4" s="178" t="s">
        <v>1</v>
      </c>
      <c r="C4" s="178" t="s">
        <v>2</v>
      </c>
      <c r="D4" s="177" t="s">
        <v>280</v>
      </c>
      <c r="E4" s="177" t="s">
        <v>267</v>
      </c>
      <c r="F4" s="177"/>
      <c r="G4" s="177"/>
      <c r="H4" s="177" t="s">
        <v>269</v>
      </c>
      <c r="I4" s="177" t="s">
        <v>260</v>
      </c>
      <c r="J4" s="177"/>
      <c r="K4" s="177" t="s">
        <v>261</v>
      </c>
      <c r="P4" s="181" t="s">
        <v>26</v>
      </c>
      <c r="Q4" s="181" t="s">
        <v>176</v>
      </c>
      <c r="R4" s="181"/>
      <c r="S4" s="181"/>
      <c r="T4" s="181"/>
      <c r="U4" s="181"/>
      <c r="Z4" s="87">
        <f>Z3/1000</f>
        <v>0.17</v>
      </c>
    </row>
    <row r="5" spans="1:26" s="87" customFormat="1" ht="53.45" customHeight="1">
      <c r="A5" s="178"/>
      <c r="B5" s="178"/>
      <c r="C5" s="178"/>
      <c r="D5" s="177"/>
      <c r="E5" s="86" t="s">
        <v>264</v>
      </c>
      <c r="F5" s="86" t="s">
        <v>268</v>
      </c>
      <c r="G5" s="86" t="s">
        <v>265</v>
      </c>
      <c r="H5" s="177"/>
      <c r="I5" s="86" t="s">
        <v>270</v>
      </c>
      <c r="J5" s="86" t="s">
        <v>271</v>
      </c>
      <c r="K5" s="177"/>
      <c r="P5" s="181"/>
      <c r="Q5" s="87">
        <v>2026</v>
      </c>
      <c r="R5" s="87">
        <v>2027</v>
      </c>
      <c r="S5" s="87">
        <v>2028</v>
      </c>
      <c r="T5" s="87">
        <v>2029</v>
      </c>
      <c r="U5" s="87">
        <v>2030</v>
      </c>
    </row>
    <row r="6" spans="1:26" s="87" customFormat="1" ht="33.950000000000003" customHeight="1">
      <c r="A6" s="84" t="s">
        <v>35</v>
      </c>
      <c r="B6" s="88" t="s">
        <v>42</v>
      </c>
      <c r="C6" s="84"/>
      <c r="D6" s="85"/>
      <c r="E6" s="85"/>
      <c r="F6" s="85"/>
      <c r="G6" s="85"/>
      <c r="H6" s="85"/>
      <c r="I6" s="85"/>
      <c r="J6" s="85"/>
      <c r="K6" s="86"/>
      <c r="L6" s="87">
        <f>G9+G25+G32+G46+G51</f>
        <v>9220.0000000000018</v>
      </c>
    </row>
    <row r="7" spans="1:26" s="87" customFormat="1" ht="33.950000000000003" customHeight="1">
      <c r="A7" s="84">
        <v>1</v>
      </c>
      <c r="B7" s="88" t="s">
        <v>332</v>
      </c>
      <c r="C7" s="84"/>
      <c r="D7" s="85"/>
      <c r="E7" s="85"/>
      <c r="F7" s="85"/>
      <c r="G7" s="85"/>
      <c r="H7" s="85"/>
      <c r="I7" s="85"/>
      <c r="J7" s="85"/>
      <c r="K7" s="86"/>
    </row>
    <row r="8" spans="1:26" s="87" customFormat="1" ht="33.950000000000003" customHeight="1" outlineLevel="1">
      <c r="A8" s="84" t="s">
        <v>27</v>
      </c>
      <c r="B8" s="88" t="s">
        <v>43</v>
      </c>
      <c r="C8" s="84"/>
      <c r="D8" s="85"/>
      <c r="E8" s="85"/>
      <c r="F8" s="85"/>
      <c r="G8" s="85"/>
      <c r="H8" s="85"/>
      <c r="I8" s="85"/>
      <c r="J8" s="85"/>
      <c r="K8" s="86"/>
    </row>
    <row r="9" spans="1:26" s="93" customFormat="1" ht="33.950000000000003" customHeight="1" outlineLevel="1">
      <c r="A9" s="89" t="s">
        <v>34</v>
      </c>
      <c r="B9" s="90" t="s">
        <v>44</v>
      </c>
      <c r="C9" s="89" t="s">
        <v>45</v>
      </c>
      <c r="D9" s="91">
        <f>D12+D15+D18+D21</f>
        <v>3605.25</v>
      </c>
      <c r="E9" s="91">
        <f>E12+E15+E18+E21</f>
        <v>3605.25</v>
      </c>
      <c r="F9" s="91">
        <f>F12+F15+F18+F21</f>
        <v>3357.4</v>
      </c>
      <c r="G9" s="91">
        <f>G12+G15+G18+G21</f>
        <v>3357.4</v>
      </c>
      <c r="H9" s="91">
        <f>H12+H15+H18+H21</f>
        <v>3386</v>
      </c>
      <c r="I9" s="91">
        <f>G9/D9*100</f>
        <v>93.125303377019634</v>
      </c>
      <c r="J9" s="91">
        <f>H9/G9*100</f>
        <v>100.85184964555907</v>
      </c>
      <c r="K9" s="92"/>
      <c r="P9" s="93">
        <f t="shared" ref="P9:U9" si="0">P12+P15+P18+P21</f>
        <v>0</v>
      </c>
      <c r="Q9" s="93">
        <f t="shared" si="0"/>
        <v>0</v>
      </c>
      <c r="R9" s="93">
        <f t="shared" si="0"/>
        <v>0</v>
      </c>
      <c r="S9" s="93">
        <f t="shared" si="0"/>
        <v>0</v>
      </c>
      <c r="T9" s="93">
        <f t="shared" si="0"/>
        <v>0</v>
      </c>
      <c r="U9" s="93">
        <f t="shared" si="0"/>
        <v>0</v>
      </c>
    </row>
    <row r="10" spans="1:26" s="93" customFormat="1" ht="33.950000000000003" customHeight="1" outlineLevel="1">
      <c r="A10" s="89" t="s">
        <v>34</v>
      </c>
      <c r="B10" s="90" t="s">
        <v>46</v>
      </c>
      <c r="C10" s="89" t="s">
        <v>47</v>
      </c>
      <c r="D10" s="91">
        <f>D14+D17+D20+D23</f>
        <v>16155.581499999998</v>
      </c>
      <c r="E10" s="91">
        <f>E14+E17+E20+E23</f>
        <v>16155.581499999998</v>
      </c>
      <c r="F10" s="91">
        <f>F14+F17+F20+F23</f>
        <v>15781.327999999998</v>
      </c>
      <c r="G10" s="91">
        <f>G14+G17+G20+G23</f>
        <v>15781.327999999998</v>
      </c>
      <c r="H10" s="91">
        <f>H14+H17+H20+H23</f>
        <v>16007.4</v>
      </c>
      <c r="I10" s="91">
        <f>G10/D10*100</f>
        <v>97.683441478104641</v>
      </c>
      <c r="J10" s="91">
        <f>H10/G10*100</f>
        <v>101.43252836516675</v>
      </c>
      <c r="K10" s="92"/>
      <c r="P10" s="93">
        <f t="shared" ref="P10:U10" si="1">P14+P17+P20+P23</f>
        <v>0</v>
      </c>
      <c r="Q10" s="93">
        <f t="shared" si="1"/>
        <v>0</v>
      </c>
      <c r="R10" s="93">
        <f t="shared" si="1"/>
        <v>0</v>
      </c>
      <c r="S10" s="93">
        <f t="shared" si="1"/>
        <v>0</v>
      </c>
      <c r="T10" s="93">
        <f t="shared" si="1"/>
        <v>0</v>
      </c>
      <c r="U10" s="93">
        <f t="shared" si="1"/>
        <v>0</v>
      </c>
    </row>
    <row r="11" spans="1:26" s="93" customFormat="1" ht="33.950000000000003" customHeight="1" outlineLevel="1">
      <c r="A11" s="89" t="s">
        <v>48</v>
      </c>
      <c r="B11" s="90" t="s">
        <v>49</v>
      </c>
      <c r="C11" s="89" t="s">
        <v>45</v>
      </c>
      <c r="D11" s="91">
        <f>D12+D15+D18</f>
        <v>721.25</v>
      </c>
      <c r="E11" s="91">
        <f>E12+E15+E18</f>
        <v>721.25</v>
      </c>
      <c r="F11" s="91">
        <f>F12+F15+F18</f>
        <v>473.4</v>
      </c>
      <c r="G11" s="91">
        <f>G12+G15+G18</f>
        <v>473.4</v>
      </c>
      <c r="H11" s="91">
        <f>H12+H15+H18</f>
        <v>486</v>
      </c>
      <c r="I11" s="91">
        <f>G11/D11*100</f>
        <v>65.636048526863078</v>
      </c>
      <c r="J11" s="91">
        <f>H11/G11*100</f>
        <v>102.66159695817491</v>
      </c>
      <c r="K11" s="92"/>
      <c r="P11" s="93">
        <f t="shared" ref="P11:U11" si="2">P12+P15+P18</f>
        <v>0</v>
      </c>
      <c r="Q11" s="93">
        <f t="shared" si="2"/>
        <v>0</v>
      </c>
      <c r="R11" s="93">
        <f t="shared" si="2"/>
        <v>0</v>
      </c>
      <c r="S11" s="93">
        <f t="shared" si="2"/>
        <v>0</v>
      </c>
      <c r="T11" s="93">
        <f t="shared" si="2"/>
        <v>0</v>
      </c>
      <c r="U11" s="93">
        <f t="shared" si="2"/>
        <v>0</v>
      </c>
    </row>
    <row r="12" spans="1:26" s="98" customFormat="1" ht="33.950000000000003" customHeight="1" outlineLevel="1">
      <c r="A12" s="94"/>
      <c r="B12" s="95" t="s">
        <v>50</v>
      </c>
      <c r="C12" s="94" t="s">
        <v>45</v>
      </c>
      <c r="D12" s="96">
        <v>184.4</v>
      </c>
      <c r="E12" s="96">
        <v>184.4</v>
      </c>
      <c r="F12" s="96">
        <v>184.4</v>
      </c>
      <c r="G12" s="96">
        <v>184.4</v>
      </c>
      <c r="H12" s="96">
        <f>'[5]1. Trồng trọt'!$BE$16</f>
        <v>196</v>
      </c>
      <c r="I12" s="96">
        <f>G12/D12*100</f>
        <v>100</v>
      </c>
      <c r="J12" s="96">
        <f>H12/G12*100</f>
        <v>106.29067245119306</v>
      </c>
      <c r="K12" s="97"/>
    </row>
    <row r="13" spans="1:26" s="98" customFormat="1" ht="33.950000000000003" customHeight="1" outlineLevel="1">
      <c r="A13" s="94"/>
      <c r="B13" s="95" t="s">
        <v>59</v>
      </c>
      <c r="C13" s="94" t="s">
        <v>51</v>
      </c>
      <c r="D13" s="96">
        <v>58.2</v>
      </c>
      <c r="E13" s="96">
        <v>58.2</v>
      </c>
      <c r="F13" s="96">
        <v>58.2</v>
      </c>
      <c r="G13" s="96">
        <v>58.2</v>
      </c>
      <c r="H13" s="96">
        <v>59.5</v>
      </c>
      <c r="I13" s="96"/>
      <c r="J13" s="96"/>
      <c r="K13" s="97"/>
      <c r="P13" s="98">
        <v>58.2</v>
      </c>
      <c r="Q13" s="98">
        <v>59.5</v>
      </c>
      <c r="R13" s="98">
        <v>59.7</v>
      </c>
      <c r="S13" s="98">
        <v>60</v>
      </c>
      <c r="T13" s="98">
        <v>60.3</v>
      </c>
      <c r="U13" s="98">
        <v>61.5</v>
      </c>
    </row>
    <row r="14" spans="1:26" s="98" customFormat="1" ht="33.950000000000003" customHeight="1" outlineLevel="1">
      <c r="A14" s="94"/>
      <c r="B14" s="95" t="s">
        <v>317</v>
      </c>
      <c r="C14" s="94" t="s">
        <v>47</v>
      </c>
      <c r="D14" s="96">
        <f>D13*D12/10</f>
        <v>1073.2080000000001</v>
      </c>
      <c r="E14" s="96">
        <f>E13*E12/10</f>
        <v>1073.2080000000001</v>
      </c>
      <c r="F14" s="96">
        <f>F13*F12/10</f>
        <v>1073.2080000000001</v>
      </c>
      <c r="G14" s="96">
        <f>G13*G12/10</f>
        <v>1073.2080000000001</v>
      </c>
      <c r="H14" s="96">
        <f>H13*H12/10</f>
        <v>1166.2</v>
      </c>
      <c r="I14" s="96">
        <f>G14/D14*100</f>
        <v>100</v>
      </c>
      <c r="J14" s="96">
        <f>H14/G14*100</f>
        <v>108.66486272931249</v>
      </c>
      <c r="K14" s="97"/>
      <c r="P14" s="98">
        <f t="shared" ref="P14:U14" si="3">P13*P12/10</f>
        <v>0</v>
      </c>
      <c r="Q14" s="98">
        <f t="shared" si="3"/>
        <v>0</v>
      </c>
      <c r="R14" s="98">
        <f t="shared" si="3"/>
        <v>0</v>
      </c>
      <c r="S14" s="98">
        <f t="shared" si="3"/>
        <v>0</v>
      </c>
      <c r="T14" s="98">
        <f t="shared" si="3"/>
        <v>0</v>
      </c>
      <c r="U14" s="98">
        <f t="shared" si="3"/>
        <v>0</v>
      </c>
    </row>
    <row r="15" spans="1:26" s="98" customFormat="1" ht="33.950000000000003" customHeight="1" outlineLevel="1">
      <c r="A15" s="94"/>
      <c r="B15" s="95" t="s">
        <v>322</v>
      </c>
      <c r="C15" s="94" t="s">
        <v>45</v>
      </c>
      <c r="D15" s="96">
        <v>249</v>
      </c>
      <c r="E15" s="96">
        <v>249</v>
      </c>
      <c r="F15" s="96">
        <v>249</v>
      </c>
      <c r="G15" s="96">
        <v>249</v>
      </c>
      <c r="H15" s="96">
        <f>'[5]1. Trồng trọt'!$BE$20</f>
        <v>250</v>
      </c>
      <c r="I15" s="96">
        <f>G15/D15*100</f>
        <v>100</v>
      </c>
      <c r="J15" s="96">
        <f>H15/G15*100</f>
        <v>100.40160642570282</v>
      </c>
      <c r="K15" s="97"/>
    </row>
    <row r="16" spans="1:26" s="98" customFormat="1" ht="33.950000000000003" customHeight="1" outlineLevel="1">
      <c r="A16" s="94"/>
      <c r="B16" s="95" t="s">
        <v>59</v>
      </c>
      <c r="C16" s="94" t="s">
        <v>51</v>
      </c>
      <c r="D16" s="96">
        <v>52</v>
      </c>
      <c r="E16" s="96">
        <v>52</v>
      </c>
      <c r="F16" s="96">
        <v>52</v>
      </c>
      <c r="G16" s="96">
        <v>52</v>
      </c>
      <c r="H16" s="96">
        <v>51.8</v>
      </c>
      <c r="I16" s="96"/>
      <c r="J16" s="96"/>
      <c r="K16" s="97"/>
      <c r="P16" s="98">
        <v>52</v>
      </c>
      <c r="Q16" s="98">
        <v>51.8</v>
      </c>
      <c r="R16" s="98">
        <v>52</v>
      </c>
      <c r="S16" s="98">
        <v>52.2</v>
      </c>
      <c r="T16" s="98">
        <v>52.3</v>
      </c>
      <c r="U16" s="98">
        <v>52.5</v>
      </c>
    </row>
    <row r="17" spans="1:21" s="98" customFormat="1" ht="33.950000000000003" customHeight="1" outlineLevel="1">
      <c r="A17" s="94"/>
      <c r="B17" s="95" t="s">
        <v>317</v>
      </c>
      <c r="C17" s="94" t="s">
        <v>47</v>
      </c>
      <c r="D17" s="96">
        <f>D16*D15/10</f>
        <v>1294.8</v>
      </c>
      <c r="E17" s="96">
        <f>E16*E15/10</f>
        <v>1294.8</v>
      </c>
      <c r="F17" s="96">
        <f>F16*F15/10</f>
        <v>1294.8</v>
      </c>
      <c r="G17" s="96">
        <f>G16*G15/10</f>
        <v>1294.8</v>
      </c>
      <c r="H17" s="96">
        <f>H16*H15/10</f>
        <v>1295</v>
      </c>
      <c r="I17" s="96">
        <f>G17/D17*100</f>
        <v>100</v>
      </c>
      <c r="J17" s="96">
        <f>H17/G17*100</f>
        <v>100.01544640098858</v>
      </c>
      <c r="K17" s="97"/>
      <c r="P17" s="98">
        <f t="shared" ref="P17:U17" si="4">P16*P15/10</f>
        <v>0</v>
      </c>
      <c r="Q17" s="98">
        <f t="shared" si="4"/>
        <v>0</v>
      </c>
      <c r="R17" s="98">
        <f t="shared" si="4"/>
        <v>0</v>
      </c>
      <c r="S17" s="98">
        <f t="shared" si="4"/>
        <v>0</v>
      </c>
      <c r="T17" s="98">
        <f t="shared" si="4"/>
        <v>0</v>
      </c>
      <c r="U17" s="98">
        <f t="shared" si="4"/>
        <v>0</v>
      </c>
    </row>
    <row r="18" spans="1:21" s="98" customFormat="1" ht="33.950000000000003" customHeight="1" outlineLevel="1">
      <c r="A18" s="94"/>
      <c r="B18" s="95" t="s">
        <v>323</v>
      </c>
      <c r="C18" s="94" t="s">
        <v>45</v>
      </c>
      <c r="D18" s="96">
        <f>248.85+39</f>
        <v>287.85000000000002</v>
      </c>
      <c r="E18" s="96">
        <f>D18</f>
        <v>287.85000000000002</v>
      </c>
      <c r="F18" s="96">
        <f>40</f>
        <v>40</v>
      </c>
      <c r="G18" s="96">
        <f>F18</f>
        <v>40</v>
      </c>
      <c r="H18" s="96">
        <f>'[5]1. Trồng trọt'!$BE$24</f>
        <v>40</v>
      </c>
      <c r="I18" s="96">
        <f>G18/D18*100</f>
        <v>13.896126454750737</v>
      </c>
      <c r="J18" s="96">
        <f>H18/G18*100</f>
        <v>100</v>
      </c>
      <c r="K18" s="97" t="s">
        <v>363</v>
      </c>
      <c r="L18" s="98">
        <f>H18-E18</f>
        <v>-247.85000000000002</v>
      </c>
    </row>
    <row r="19" spans="1:21" s="98" customFormat="1" ht="33.950000000000003" customHeight="1" outlineLevel="1">
      <c r="A19" s="94"/>
      <c r="B19" s="95" t="s">
        <v>318</v>
      </c>
      <c r="C19" s="94" t="s">
        <v>51</v>
      </c>
      <c r="D19" s="96">
        <v>15.1</v>
      </c>
      <c r="E19" s="96">
        <v>15.1</v>
      </c>
      <c r="F19" s="96">
        <v>15.1</v>
      </c>
      <c r="G19" s="96">
        <v>15.1</v>
      </c>
      <c r="H19" s="96">
        <v>15.3</v>
      </c>
      <c r="I19" s="96"/>
      <c r="J19" s="96"/>
      <c r="K19" s="97"/>
      <c r="P19" s="98">
        <v>15.1</v>
      </c>
      <c r="Q19" s="98">
        <v>15.3</v>
      </c>
      <c r="R19" s="98">
        <v>15.4</v>
      </c>
      <c r="S19" s="98">
        <v>15.5</v>
      </c>
      <c r="T19" s="98">
        <v>15.5</v>
      </c>
      <c r="U19" s="98">
        <v>15.5</v>
      </c>
    </row>
    <row r="20" spans="1:21" s="98" customFormat="1" ht="33.950000000000003" customHeight="1" outlineLevel="1">
      <c r="A20" s="94"/>
      <c r="B20" s="95" t="s">
        <v>319</v>
      </c>
      <c r="C20" s="94" t="s">
        <v>47</v>
      </c>
      <c r="D20" s="96">
        <f>D18*D19/10</f>
        <v>434.65350000000001</v>
      </c>
      <c r="E20" s="96">
        <f>E18*E19/10</f>
        <v>434.65350000000001</v>
      </c>
      <c r="F20" s="96">
        <f>F18*F19/10</f>
        <v>60.4</v>
      </c>
      <c r="G20" s="96">
        <f>G18*G19/10</f>
        <v>60.4</v>
      </c>
      <c r="H20" s="96">
        <f>H18*H19/10</f>
        <v>61.2</v>
      </c>
      <c r="I20" s="96">
        <f>G20/D20*100</f>
        <v>13.896126454750737</v>
      </c>
      <c r="J20" s="96">
        <f>H20/G20*100</f>
        <v>101.32450331125828</v>
      </c>
      <c r="K20" s="97"/>
      <c r="P20" s="98">
        <f t="shared" ref="P20:U20" si="5">P18*P19/10</f>
        <v>0</v>
      </c>
      <c r="Q20" s="98">
        <f t="shared" si="5"/>
        <v>0</v>
      </c>
      <c r="R20" s="98">
        <f t="shared" si="5"/>
        <v>0</v>
      </c>
      <c r="S20" s="98">
        <f t="shared" si="5"/>
        <v>0</v>
      </c>
      <c r="T20" s="98">
        <f t="shared" si="5"/>
        <v>0</v>
      </c>
      <c r="U20" s="98">
        <f t="shared" si="5"/>
        <v>0</v>
      </c>
    </row>
    <row r="21" spans="1:21" s="93" customFormat="1" ht="33.950000000000003" customHeight="1" outlineLevel="1">
      <c r="A21" s="89" t="s">
        <v>52</v>
      </c>
      <c r="B21" s="90" t="s">
        <v>53</v>
      </c>
      <c r="C21" s="89" t="s">
        <v>45</v>
      </c>
      <c r="D21" s="91">
        <v>2884</v>
      </c>
      <c r="E21" s="91">
        <v>2884</v>
      </c>
      <c r="F21" s="91">
        <v>2884</v>
      </c>
      <c r="G21" s="91">
        <v>2884</v>
      </c>
      <c r="H21" s="91">
        <f>'[5]1. Trồng trọt'!$BE$28</f>
        <v>2900</v>
      </c>
      <c r="I21" s="91">
        <f>G21/D21*100</f>
        <v>100</v>
      </c>
      <c r="J21" s="91">
        <f>H21/G21*100</f>
        <v>100.55478502080445</v>
      </c>
      <c r="K21" s="92"/>
      <c r="L21" s="93">
        <f>H21-G21</f>
        <v>16</v>
      </c>
    </row>
    <row r="22" spans="1:21" s="98" customFormat="1" ht="33.950000000000003" customHeight="1" outlineLevel="1">
      <c r="A22" s="94"/>
      <c r="B22" s="95" t="s">
        <v>320</v>
      </c>
      <c r="C22" s="94" t="s">
        <v>51</v>
      </c>
      <c r="D22" s="96">
        <v>46.3</v>
      </c>
      <c r="E22" s="96">
        <v>46.3</v>
      </c>
      <c r="F22" s="96">
        <v>46.3</v>
      </c>
      <c r="G22" s="96">
        <v>46.3</v>
      </c>
      <c r="H22" s="96">
        <v>46.5</v>
      </c>
      <c r="I22" s="96"/>
      <c r="J22" s="96"/>
      <c r="K22" s="97"/>
      <c r="P22" s="98">
        <v>46.3</v>
      </c>
      <c r="Q22" s="98">
        <v>46.5</v>
      </c>
      <c r="R22" s="98">
        <v>46.5</v>
      </c>
      <c r="S22" s="98">
        <v>47</v>
      </c>
      <c r="T22" s="98">
        <v>48</v>
      </c>
      <c r="U22" s="98">
        <v>49.2</v>
      </c>
    </row>
    <row r="23" spans="1:21" s="98" customFormat="1" ht="33.950000000000003" customHeight="1" outlineLevel="1">
      <c r="A23" s="94"/>
      <c r="B23" s="95" t="s">
        <v>321</v>
      </c>
      <c r="C23" s="94" t="s">
        <v>47</v>
      </c>
      <c r="D23" s="96">
        <f>D21*D22/10</f>
        <v>13352.919999999998</v>
      </c>
      <c r="E23" s="96">
        <f>E21*E22/10</f>
        <v>13352.919999999998</v>
      </c>
      <c r="F23" s="96">
        <f>F21*F22/10</f>
        <v>13352.919999999998</v>
      </c>
      <c r="G23" s="96">
        <f>G21*G22/10</f>
        <v>13352.919999999998</v>
      </c>
      <c r="H23" s="96">
        <f>H21*H22/10</f>
        <v>13485</v>
      </c>
      <c r="I23" s="96">
        <f>G23/D23*100</f>
        <v>100</v>
      </c>
      <c r="J23" s="96">
        <f>H23/G23*100</f>
        <v>100.98914694314054</v>
      </c>
      <c r="K23" s="97"/>
      <c r="P23" s="98">
        <f t="shared" ref="P23:U23" si="6">P21*P22/10</f>
        <v>0</v>
      </c>
      <c r="Q23" s="98">
        <f t="shared" si="6"/>
        <v>0</v>
      </c>
      <c r="R23" s="98">
        <f t="shared" si="6"/>
        <v>0</v>
      </c>
      <c r="S23" s="98">
        <f t="shared" si="6"/>
        <v>0</v>
      </c>
      <c r="T23" s="98">
        <f t="shared" si="6"/>
        <v>0</v>
      </c>
      <c r="U23" s="98">
        <f t="shared" si="6"/>
        <v>0</v>
      </c>
    </row>
    <row r="24" spans="1:21" s="87" customFormat="1" ht="33.950000000000003" customHeight="1" outlineLevel="1">
      <c r="A24" s="84" t="s">
        <v>28</v>
      </c>
      <c r="B24" s="88" t="s">
        <v>54</v>
      </c>
      <c r="C24" s="84"/>
      <c r="D24" s="85"/>
      <c r="E24" s="85"/>
      <c r="F24" s="85"/>
      <c r="G24" s="85"/>
      <c r="H24" s="85"/>
      <c r="I24" s="85"/>
      <c r="J24" s="85"/>
      <c r="K24" s="86"/>
    </row>
    <row r="25" spans="1:21" s="98" customFormat="1" ht="33.950000000000003" customHeight="1" outlineLevel="1">
      <c r="A25" s="94" t="s">
        <v>34</v>
      </c>
      <c r="B25" s="95" t="s">
        <v>44</v>
      </c>
      <c r="C25" s="94" t="s">
        <v>45</v>
      </c>
      <c r="D25" s="96">
        <f>D27</f>
        <v>1720</v>
      </c>
      <c r="E25" s="96">
        <f>E27</f>
        <v>1720</v>
      </c>
      <c r="F25" s="96">
        <f>F27</f>
        <v>2083.3000000000002</v>
      </c>
      <c r="G25" s="96">
        <f>G27</f>
        <v>2083.3000000000002</v>
      </c>
      <c r="H25" s="96">
        <f>H27</f>
        <v>2395</v>
      </c>
      <c r="I25" s="96">
        <f>G25/D25*100</f>
        <v>121.12209302325583</v>
      </c>
      <c r="J25" s="96">
        <f>H25/G25*100</f>
        <v>114.96183938943022</v>
      </c>
      <c r="K25" s="97"/>
      <c r="L25" s="98">
        <f>H25-G25</f>
        <v>311.69999999999982</v>
      </c>
      <c r="P25" s="98" t="e">
        <f>#REF!+P27+#REF!</f>
        <v>#REF!</v>
      </c>
      <c r="Q25" s="98" t="e">
        <f>#REF!+Q27+#REF!</f>
        <v>#REF!</v>
      </c>
      <c r="R25" s="98" t="e">
        <f>#REF!+R27+#REF!</f>
        <v>#REF!</v>
      </c>
      <c r="S25" s="98" t="e">
        <f>#REF!+S27+#REF!</f>
        <v>#REF!</v>
      </c>
      <c r="T25" s="98" t="e">
        <f>#REF!+T27+#REF!</f>
        <v>#REF!</v>
      </c>
      <c r="U25" s="98" t="e">
        <f>#REF!+U27+#REF!</f>
        <v>#REF!</v>
      </c>
    </row>
    <row r="26" spans="1:21" s="98" customFormat="1" ht="33.950000000000003" customHeight="1" outlineLevel="1">
      <c r="A26" s="94"/>
      <c r="B26" s="95" t="s">
        <v>56</v>
      </c>
      <c r="C26" s="94"/>
      <c r="D26" s="96"/>
      <c r="E26" s="96"/>
      <c r="F26" s="96"/>
      <c r="G26" s="96"/>
      <c r="H26" s="96"/>
      <c r="I26" s="96"/>
      <c r="J26" s="96"/>
      <c r="K26" s="97"/>
    </row>
    <row r="27" spans="1:21" s="98" customFormat="1" ht="33.950000000000003" customHeight="1" outlineLevel="1">
      <c r="A27" s="94"/>
      <c r="B27" s="95" t="s">
        <v>44</v>
      </c>
      <c r="C27" s="94" t="s">
        <v>45</v>
      </c>
      <c r="D27" s="96">
        <v>1720</v>
      </c>
      <c r="E27" s="96">
        <v>1720</v>
      </c>
      <c r="F27" s="96">
        <v>2083.3000000000002</v>
      </c>
      <c r="G27" s="96">
        <f>F27</f>
        <v>2083.3000000000002</v>
      </c>
      <c r="H27" s="96">
        <v>2395</v>
      </c>
      <c r="I27" s="96">
        <f>G27/D27*100</f>
        <v>121.12209302325583</v>
      </c>
      <c r="J27" s="96">
        <f>H27/G27*100</f>
        <v>114.96183938943022</v>
      </c>
      <c r="K27" s="97"/>
      <c r="P27" s="98">
        <v>2083.3000000000002</v>
      </c>
      <c r="Q27" s="98">
        <v>2395</v>
      </c>
      <c r="R27" s="98">
        <v>2395</v>
      </c>
      <c r="S27" s="98">
        <v>2395</v>
      </c>
      <c r="T27" s="98">
        <v>2395</v>
      </c>
      <c r="U27" s="98">
        <v>2395</v>
      </c>
    </row>
    <row r="28" spans="1:21" s="98" customFormat="1" ht="33.950000000000003" customHeight="1" outlineLevel="1">
      <c r="A28" s="94"/>
      <c r="B28" s="95" t="s">
        <v>57</v>
      </c>
      <c r="C28" s="94" t="s">
        <v>45</v>
      </c>
      <c r="D28" s="96"/>
      <c r="E28" s="96"/>
      <c r="F28" s="96">
        <v>394</v>
      </c>
      <c r="G28" s="96">
        <f>F28</f>
        <v>394</v>
      </c>
      <c r="H28" s="96">
        <v>312</v>
      </c>
      <c r="I28" s="96"/>
      <c r="J28" s="96"/>
      <c r="K28" s="97" t="s">
        <v>340</v>
      </c>
      <c r="P28" s="98">
        <v>394</v>
      </c>
      <c r="Q28" s="98">
        <v>312</v>
      </c>
    </row>
    <row r="29" spans="1:21" s="98" customFormat="1" ht="33.950000000000003" customHeight="1" outlineLevel="1">
      <c r="A29" s="94"/>
      <c r="B29" s="95" t="s">
        <v>58</v>
      </c>
      <c r="C29" s="94" t="s">
        <v>45</v>
      </c>
      <c r="D29" s="96">
        <f>E29</f>
        <v>1326</v>
      </c>
      <c r="E29" s="96">
        <f>E27-F28</f>
        <v>1326</v>
      </c>
      <c r="F29" s="96">
        <f>F27-F28-147.7</f>
        <v>1541.6000000000001</v>
      </c>
      <c r="G29" s="96">
        <f>F29</f>
        <v>1541.6000000000001</v>
      </c>
      <c r="H29" s="96">
        <f>H27-H28-G28-80</f>
        <v>1609</v>
      </c>
      <c r="I29" s="96">
        <f>G29/D29*100</f>
        <v>116.25942684766216</v>
      </c>
      <c r="J29" s="96">
        <f>H29/G29*100</f>
        <v>104.37208095485208</v>
      </c>
      <c r="K29" s="97"/>
      <c r="P29" s="98">
        <f>P27-P28-147.7</f>
        <v>1541.6000000000001</v>
      </c>
      <c r="Q29" s="98">
        <f>Q27-Q28-P28-80</f>
        <v>1609</v>
      </c>
      <c r="R29" s="98">
        <f>R27-R28-Q28-P28-38</f>
        <v>1651</v>
      </c>
      <c r="S29" s="98">
        <f>S27-S28-Q28-P28</f>
        <v>1689</v>
      </c>
      <c r="T29" s="98">
        <f>T27-T28-Q28</f>
        <v>2083</v>
      </c>
      <c r="U29" s="98">
        <f>U27-U28-Q28</f>
        <v>2083</v>
      </c>
    </row>
    <row r="30" spans="1:21" s="98" customFormat="1" ht="33.950000000000003" customHeight="1" outlineLevel="1">
      <c r="A30" s="94"/>
      <c r="B30" s="95" t="s">
        <v>59</v>
      </c>
      <c r="C30" s="94" t="s">
        <v>51</v>
      </c>
      <c r="D30" s="96">
        <v>140</v>
      </c>
      <c r="E30" s="96">
        <v>140</v>
      </c>
      <c r="F30" s="96">
        <v>140</v>
      </c>
      <c r="G30" s="96">
        <f>F30</f>
        <v>140</v>
      </c>
      <c r="H30" s="96">
        <v>140</v>
      </c>
      <c r="I30" s="96"/>
      <c r="J30" s="96"/>
      <c r="K30" s="97"/>
      <c r="P30" s="98">
        <v>140</v>
      </c>
      <c r="Q30" s="98">
        <v>140</v>
      </c>
      <c r="R30" s="98">
        <v>141</v>
      </c>
      <c r="S30" s="98">
        <v>141</v>
      </c>
      <c r="T30" s="98">
        <v>142</v>
      </c>
      <c r="U30" s="98">
        <v>142</v>
      </c>
    </row>
    <row r="31" spans="1:21" s="98" customFormat="1" ht="33.950000000000003" customHeight="1" outlineLevel="1">
      <c r="A31" s="94"/>
      <c r="B31" s="95" t="s">
        <v>60</v>
      </c>
      <c r="C31" s="94" t="s">
        <v>47</v>
      </c>
      <c r="D31" s="96">
        <f>(D29*D30/10)*0.17</f>
        <v>3155.88</v>
      </c>
      <c r="E31" s="96">
        <f>(E29*E30/10)*0.17</f>
        <v>3155.88</v>
      </c>
      <c r="F31" s="96">
        <f>(F29*F30/10)*0.17</f>
        <v>3669.0080000000007</v>
      </c>
      <c r="G31" s="96">
        <f>(G29*G30/10)*0.17</f>
        <v>3669.0080000000007</v>
      </c>
      <c r="H31" s="96">
        <f>(H29*H30/10)*0.17</f>
        <v>3829.42</v>
      </c>
      <c r="I31" s="96">
        <f>G31/D31*100</f>
        <v>116.25942684766216</v>
      </c>
      <c r="J31" s="96">
        <f>H31/G31*100</f>
        <v>104.37208095485208</v>
      </c>
      <c r="K31" s="97"/>
      <c r="P31" s="98">
        <f t="shared" ref="P31:U31" si="7">(P29*P30/10)*0.17</f>
        <v>3669.0080000000007</v>
      </c>
      <c r="Q31" s="98">
        <f t="shared" si="7"/>
        <v>3829.42</v>
      </c>
      <c r="R31" s="98">
        <f t="shared" si="7"/>
        <v>3957.4470000000001</v>
      </c>
      <c r="S31" s="98">
        <f t="shared" si="7"/>
        <v>4048.5330000000004</v>
      </c>
      <c r="T31" s="98">
        <f t="shared" si="7"/>
        <v>5028.3620000000001</v>
      </c>
      <c r="U31" s="98">
        <f t="shared" si="7"/>
        <v>5028.3620000000001</v>
      </c>
    </row>
    <row r="32" spans="1:21" s="87" customFormat="1" ht="33.950000000000003" customHeight="1" outlineLevel="1">
      <c r="A32" s="84" t="s">
        <v>29</v>
      </c>
      <c r="B32" s="88" t="s">
        <v>62</v>
      </c>
      <c r="C32" s="84"/>
      <c r="D32" s="85"/>
      <c r="E32" s="85">
        <f>E34+E38+E42</f>
        <v>2553.1999999999998</v>
      </c>
      <c r="F32" s="85">
        <f>F34+F38+F42</f>
        <v>2553.1999999999998</v>
      </c>
      <c r="G32" s="85">
        <f>G34+G38+G42</f>
        <v>2553.1999999999998</v>
      </c>
      <c r="H32" s="85">
        <f>H34+H38+H42</f>
        <v>2184.1999999999998</v>
      </c>
      <c r="I32" s="85"/>
      <c r="J32" s="85"/>
      <c r="K32" s="86"/>
      <c r="Q32" s="87">
        <f>Q34+Q38+Q42</f>
        <v>0</v>
      </c>
      <c r="R32" s="87">
        <f>R34+R38+R42</f>
        <v>0</v>
      </c>
      <c r="S32" s="87">
        <f>S34+S38+S42</f>
        <v>0</v>
      </c>
      <c r="T32" s="87">
        <f>T34+T38+T42</f>
        <v>0</v>
      </c>
      <c r="U32" s="87">
        <f>U34+U38+U42</f>
        <v>0</v>
      </c>
    </row>
    <row r="33" spans="1:21" s="93" customFormat="1" ht="33.950000000000003" customHeight="1" outlineLevel="1">
      <c r="A33" s="89" t="s">
        <v>48</v>
      </c>
      <c r="B33" s="90" t="s">
        <v>63</v>
      </c>
      <c r="C33" s="89"/>
      <c r="D33" s="91"/>
      <c r="E33" s="91"/>
      <c r="F33" s="91"/>
      <c r="G33" s="91"/>
      <c r="H33" s="91"/>
      <c r="I33" s="91"/>
      <c r="J33" s="91"/>
      <c r="K33" s="92"/>
    </row>
    <row r="34" spans="1:21" s="98" customFormat="1" ht="33.950000000000003" customHeight="1" outlineLevel="1">
      <c r="A34" s="94"/>
      <c r="B34" s="95" t="s">
        <v>64</v>
      </c>
      <c r="C34" s="94" t="s">
        <v>45</v>
      </c>
      <c r="D34" s="96">
        <v>2400</v>
      </c>
      <c r="E34" s="96">
        <v>2364</v>
      </c>
      <c r="F34" s="96">
        <v>2364</v>
      </c>
      <c r="G34" s="96">
        <v>2364</v>
      </c>
      <c r="H34" s="96">
        <f>'[5]1. Trồng trọt'!$BE$42</f>
        <v>1983</v>
      </c>
      <c r="I34" s="96">
        <f>G34/D34*100</f>
        <v>98.5</v>
      </c>
      <c r="J34" s="96">
        <f>H34/G34*100</f>
        <v>83.883248730964468</v>
      </c>
      <c r="K34" s="97"/>
      <c r="L34" s="98">
        <f>H34-G34</f>
        <v>-381</v>
      </c>
    </row>
    <row r="35" spans="1:21" s="98" customFormat="1" ht="33.950000000000003" customHeight="1" outlineLevel="1">
      <c r="A35" s="94"/>
      <c r="B35" s="95" t="s">
        <v>59</v>
      </c>
      <c r="C35" s="94" t="s">
        <v>51</v>
      </c>
      <c r="D35" s="96">
        <v>640</v>
      </c>
      <c r="E35" s="96">
        <v>655.29999999999995</v>
      </c>
      <c r="F35" s="96">
        <v>655.29999999999995</v>
      </c>
      <c r="G35" s="96">
        <v>655.29999999999995</v>
      </c>
      <c r="H35" s="96">
        <v>668</v>
      </c>
      <c r="I35" s="96"/>
      <c r="J35" s="96"/>
      <c r="K35" s="97"/>
      <c r="P35" s="98">
        <v>655.29999999999995</v>
      </c>
      <c r="Q35" s="98">
        <v>668</v>
      </c>
      <c r="R35" s="98">
        <v>670</v>
      </c>
      <c r="S35" s="98">
        <v>672</v>
      </c>
      <c r="T35" s="98">
        <v>674</v>
      </c>
      <c r="U35" s="98">
        <v>676</v>
      </c>
    </row>
    <row r="36" spans="1:21" s="98" customFormat="1" ht="33.950000000000003" customHeight="1" outlineLevel="1">
      <c r="A36" s="94"/>
      <c r="B36" s="95" t="s">
        <v>55</v>
      </c>
      <c r="C36" s="94" t="s">
        <v>47</v>
      </c>
      <c r="D36" s="96">
        <f>D34*D35/10</f>
        <v>153600</v>
      </c>
      <c r="E36" s="96">
        <f>E35*E34/10</f>
        <v>154912.91999999998</v>
      </c>
      <c r="F36" s="96">
        <f>F35*F34/10</f>
        <v>154912.91999999998</v>
      </c>
      <c r="G36" s="96">
        <f>G35*G34/10</f>
        <v>154912.91999999998</v>
      </c>
      <c r="H36" s="96">
        <f>H35*H34/10</f>
        <v>132464.4</v>
      </c>
      <c r="I36" s="96">
        <f>G36/D36*100</f>
        <v>100.854765625</v>
      </c>
      <c r="J36" s="96">
        <f>H36/G36*100</f>
        <v>85.508942701486745</v>
      </c>
      <c r="K36" s="97"/>
      <c r="P36" s="98">
        <f t="shared" ref="P36:U36" si="8">P35*P34/10</f>
        <v>0</v>
      </c>
      <c r="Q36" s="98">
        <f t="shared" si="8"/>
        <v>0</v>
      </c>
      <c r="R36" s="98">
        <f t="shared" si="8"/>
        <v>0</v>
      </c>
      <c r="S36" s="98">
        <f t="shared" si="8"/>
        <v>0</v>
      </c>
      <c r="T36" s="98">
        <f t="shared" si="8"/>
        <v>0</v>
      </c>
      <c r="U36" s="98">
        <f t="shared" si="8"/>
        <v>0</v>
      </c>
    </row>
    <row r="37" spans="1:21" s="93" customFormat="1" ht="33.950000000000003" customHeight="1" outlineLevel="1">
      <c r="A37" s="89" t="s">
        <v>52</v>
      </c>
      <c r="B37" s="90" t="s">
        <v>65</v>
      </c>
      <c r="C37" s="89"/>
      <c r="D37" s="91"/>
      <c r="E37" s="91"/>
      <c r="F37" s="91"/>
      <c r="G37" s="91"/>
      <c r="H37" s="91"/>
      <c r="I37" s="91"/>
      <c r="J37" s="91"/>
      <c r="K37" s="92"/>
    </row>
    <row r="38" spans="1:21" s="98" customFormat="1" ht="33.950000000000003" customHeight="1" outlineLevel="1">
      <c r="A38" s="94"/>
      <c r="B38" s="95" t="s">
        <v>44</v>
      </c>
      <c r="C38" s="94" t="s">
        <v>45</v>
      </c>
      <c r="D38" s="96">
        <v>188</v>
      </c>
      <c r="E38" s="96">
        <v>188</v>
      </c>
      <c r="F38" s="96">
        <v>188</v>
      </c>
      <c r="G38" s="96">
        <v>188</v>
      </c>
      <c r="H38" s="96">
        <f>'[5]1. Trồng trọt'!$BE$38</f>
        <v>200</v>
      </c>
      <c r="I38" s="96">
        <f>G38/D38*100</f>
        <v>100</v>
      </c>
      <c r="J38" s="96">
        <f>H38/G38*100</f>
        <v>106.38297872340425</v>
      </c>
      <c r="K38" s="97"/>
    </row>
    <row r="39" spans="1:21" s="98" customFormat="1" ht="33.950000000000003" customHeight="1" outlineLevel="1">
      <c r="A39" s="94"/>
      <c r="B39" s="95" t="s">
        <v>59</v>
      </c>
      <c r="C39" s="94" t="s">
        <v>51</v>
      </c>
      <c r="D39" s="96">
        <v>124</v>
      </c>
      <c r="E39" s="96">
        <v>124</v>
      </c>
      <c r="F39" s="96">
        <v>124</v>
      </c>
      <c r="G39" s="96">
        <v>124</v>
      </c>
      <c r="H39" s="96">
        <v>124</v>
      </c>
      <c r="I39" s="96"/>
      <c r="J39" s="96"/>
      <c r="K39" s="97"/>
      <c r="P39" s="98">
        <v>124</v>
      </c>
      <c r="Q39" s="98">
        <v>124</v>
      </c>
      <c r="R39" s="98">
        <v>126</v>
      </c>
      <c r="S39" s="98">
        <v>128</v>
      </c>
      <c r="T39" s="98">
        <v>131</v>
      </c>
      <c r="U39" s="98">
        <v>134</v>
      </c>
    </row>
    <row r="40" spans="1:21" s="98" customFormat="1" ht="33.950000000000003" customHeight="1" outlineLevel="1">
      <c r="A40" s="94"/>
      <c r="B40" s="95" t="s">
        <v>55</v>
      </c>
      <c r="C40" s="94" t="s">
        <v>47</v>
      </c>
      <c r="D40" s="96">
        <f>D39*D38/10</f>
        <v>2331.1999999999998</v>
      </c>
      <c r="E40" s="96">
        <f>E39*E38/10</f>
        <v>2331.1999999999998</v>
      </c>
      <c r="F40" s="96">
        <f>F39*F38/10</f>
        <v>2331.1999999999998</v>
      </c>
      <c r="G40" s="96">
        <f>G39*G38/10</f>
        <v>2331.1999999999998</v>
      </c>
      <c r="H40" s="96">
        <f>H39*H38/10</f>
        <v>2480</v>
      </c>
      <c r="I40" s="96">
        <f>G40/D40*100</f>
        <v>100</v>
      </c>
      <c r="J40" s="96">
        <f>H40/G40*100</f>
        <v>106.38297872340425</v>
      </c>
      <c r="K40" s="97"/>
      <c r="P40" s="98">
        <f t="shared" ref="P40:U40" si="9">P39*P38/10</f>
        <v>0</v>
      </c>
      <c r="Q40" s="98">
        <f t="shared" si="9"/>
        <v>0</v>
      </c>
      <c r="R40" s="98">
        <f t="shared" si="9"/>
        <v>0</v>
      </c>
      <c r="S40" s="98">
        <f t="shared" si="9"/>
        <v>0</v>
      </c>
      <c r="T40" s="98">
        <f t="shared" si="9"/>
        <v>0</v>
      </c>
      <c r="U40" s="98">
        <f t="shared" si="9"/>
        <v>0</v>
      </c>
    </row>
    <row r="41" spans="1:21" s="93" customFormat="1" ht="33.950000000000003" customHeight="1" outlineLevel="1">
      <c r="A41" s="89" t="s">
        <v>61</v>
      </c>
      <c r="B41" s="90" t="s">
        <v>66</v>
      </c>
      <c r="C41" s="89"/>
      <c r="D41" s="91"/>
      <c r="E41" s="91"/>
      <c r="F41" s="91"/>
      <c r="G41" s="91"/>
      <c r="H41" s="91"/>
      <c r="I41" s="91"/>
      <c r="J41" s="91"/>
      <c r="K41" s="92"/>
    </row>
    <row r="42" spans="1:21" s="98" customFormat="1" ht="33.950000000000003" customHeight="1" outlineLevel="1">
      <c r="A42" s="94"/>
      <c r="B42" s="95" t="s">
        <v>44</v>
      </c>
      <c r="C42" s="94" t="s">
        <v>45</v>
      </c>
      <c r="D42" s="96">
        <v>1</v>
      </c>
      <c r="E42" s="96">
        <v>1.2</v>
      </c>
      <c r="F42" s="96">
        <v>1.2</v>
      </c>
      <c r="G42" s="96">
        <v>1.2</v>
      </c>
      <c r="H42" s="96">
        <f>'[5]1. Trồng trọt'!$BE$34</f>
        <v>1.2</v>
      </c>
      <c r="I42" s="96">
        <f>G42/D42*100</f>
        <v>120</v>
      </c>
      <c r="J42" s="96">
        <f>H42/G42*100</f>
        <v>100</v>
      </c>
      <c r="K42" s="97"/>
    </row>
    <row r="43" spans="1:21" s="98" customFormat="1" ht="33.950000000000003" customHeight="1" outlineLevel="1">
      <c r="A43" s="94"/>
      <c r="B43" s="95" t="s">
        <v>59</v>
      </c>
      <c r="C43" s="94" t="s">
        <v>51</v>
      </c>
      <c r="D43" s="96">
        <v>12</v>
      </c>
      <c r="E43" s="96">
        <v>12</v>
      </c>
      <c r="F43" s="96">
        <v>12</v>
      </c>
      <c r="G43" s="96">
        <v>12</v>
      </c>
      <c r="H43" s="96">
        <v>12</v>
      </c>
      <c r="I43" s="96"/>
      <c r="J43" s="96"/>
      <c r="K43" s="97"/>
      <c r="P43" s="98">
        <v>12</v>
      </c>
      <c r="Q43" s="98">
        <v>12</v>
      </c>
      <c r="R43" s="98">
        <v>12.3</v>
      </c>
      <c r="S43" s="98">
        <v>12.7</v>
      </c>
      <c r="T43" s="98">
        <v>13</v>
      </c>
      <c r="U43" s="98">
        <v>13.5</v>
      </c>
    </row>
    <row r="44" spans="1:21" s="98" customFormat="1" ht="33.950000000000003" customHeight="1" outlineLevel="1">
      <c r="A44" s="94"/>
      <c r="B44" s="95" t="s">
        <v>55</v>
      </c>
      <c r="C44" s="94" t="s">
        <v>47</v>
      </c>
      <c r="D44" s="96">
        <f>D43*D42/10</f>
        <v>1.2</v>
      </c>
      <c r="E44" s="96">
        <f>E43*E42/10</f>
        <v>1.44</v>
      </c>
      <c r="F44" s="96">
        <f>F43*F42/10</f>
        <v>1.44</v>
      </c>
      <c r="G44" s="96">
        <f>G43*G42/10</f>
        <v>1.44</v>
      </c>
      <c r="H44" s="96">
        <f>H43*H42/10</f>
        <v>1.44</v>
      </c>
      <c r="I44" s="96">
        <f>G44/D44*100</f>
        <v>120</v>
      </c>
      <c r="J44" s="96">
        <f>H44/G44*100</f>
        <v>100</v>
      </c>
      <c r="K44" s="97"/>
      <c r="P44" s="98">
        <f t="shared" ref="P44:U44" si="10">P43*P42/10</f>
        <v>0</v>
      </c>
      <c r="Q44" s="98">
        <f t="shared" si="10"/>
        <v>0</v>
      </c>
      <c r="R44" s="98">
        <f t="shared" si="10"/>
        <v>0</v>
      </c>
      <c r="S44" s="98">
        <f t="shared" si="10"/>
        <v>0</v>
      </c>
      <c r="T44" s="98">
        <f t="shared" si="10"/>
        <v>0</v>
      </c>
      <c r="U44" s="98">
        <f t="shared" si="10"/>
        <v>0</v>
      </c>
    </row>
    <row r="45" spans="1:21" s="87" customFormat="1" ht="33.950000000000003" customHeight="1" outlineLevel="1">
      <c r="A45" s="84" t="s">
        <v>30</v>
      </c>
      <c r="B45" s="88" t="s">
        <v>67</v>
      </c>
      <c r="C45" s="84"/>
      <c r="D45" s="85"/>
      <c r="E45" s="85"/>
      <c r="F45" s="85"/>
      <c r="G45" s="85"/>
      <c r="H45" s="85"/>
      <c r="I45" s="85"/>
      <c r="J45" s="85"/>
      <c r="K45" s="86"/>
    </row>
    <row r="46" spans="1:21" s="98" customFormat="1" ht="33.950000000000003" customHeight="1" outlineLevel="1">
      <c r="A46" s="94"/>
      <c r="B46" s="95" t="s">
        <v>44</v>
      </c>
      <c r="C46" s="94" t="s">
        <v>45</v>
      </c>
      <c r="D46" s="96">
        <v>980</v>
      </c>
      <c r="E46" s="96">
        <v>1052.4000000000001</v>
      </c>
      <c r="F46" s="96">
        <v>1052.4000000000001</v>
      </c>
      <c r="G46" s="96">
        <v>1052.4000000000001</v>
      </c>
      <c r="H46" s="96">
        <v>1342</v>
      </c>
      <c r="I46" s="96">
        <f>G46/D46*100</f>
        <v>107.38775510204081</v>
      </c>
      <c r="J46" s="96">
        <f>H46/G46*100</f>
        <v>127.5180539718738</v>
      </c>
      <c r="K46" s="97"/>
      <c r="L46" s="98">
        <f>H46-G46</f>
        <v>289.59999999999991</v>
      </c>
    </row>
    <row r="47" spans="1:21" s="98" customFormat="1" ht="33.950000000000003" customHeight="1" outlineLevel="1">
      <c r="A47" s="94"/>
      <c r="B47" s="95" t="s">
        <v>68</v>
      </c>
      <c r="C47" s="94" t="s">
        <v>45</v>
      </c>
      <c r="D47" s="96">
        <v>229.8</v>
      </c>
      <c r="E47" s="96">
        <v>229.84</v>
      </c>
      <c r="F47" s="96">
        <v>229.84</v>
      </c>
      <c r="G47" s="96">
        <v>229.84</v>
      </c>
      <c r="H47" s="96">
        <f>G47</f>
        <v>229.84</v>
      </c>
      <c r="I47" s="96"/>
      <c r="J47" s="96"/>
      <c r="K47" s="97"/>
    </row>
    <row r="48" spans="1:21" s="98" customFormat="1" ht="94.5" outlineLevel="1">
      <c r="A48" s="94"/>
      <c r="B48" s="95" t="s">
        <v>69</v>
      </c>
      <c r="C48" s="94" t="s">
        <v>45</v>
      </c>
      <c r="D48" s="96">
        <v>80</v>
      </c>
      <c r="E48" s="96">
        <f>E46-D46</f>
        <v>72.400000000000091</v>
      </c>
      <c r="F48" s="96">
        <f>F46-D46</f>
        <v>72.400000000000091</v>
      </c>
      <c r="G48" s="96">
        <f>G46-D46</f>
        <v>72.400000000000091</v>
      </c>
      <c r="H48" s="96">
        <f>H46-G46</f>
        <v>289.59999999999991</v>
      </c>
      <c r="I48" s="96"/>
      <c r="J48" s="96"/>
      <c r="K48" s="97" t="s">
        <v>341</v>
      </c>
    </row>
    <row r="49" spans="1:21" s="98" customFormat="1" ht="33.950000000000003" customHeight="1" outlineLevel="1">
      <c r="A49" s="94"/>
      <c r="B49" s="95" t="s">
        <v>55</v>
      </c>
      <c r="C49" s="94" t="s">
        <v>47</v>
      </c>
      <c r="D49" s="96">
        <f>D46*8</f>
        <v>7840</v>
      </c>
      <c r="E49" s="96">
        <f>E46*8</f>
        <v>8419.2000000000007</v>
      </c>
      <c r="F49" s="96">
        <f>F46*8</f>
        <v>8419.2000000000007</v>
      </c>
      <c r="G49" s="96">
        <f>G46*8</f>
        <v>8419.2000000000007</v>
      </c>
      <c r="H49" s="96">
        <f>H46*8</f>
        <v>10736</v>
      </c>
      <c r="I49" s="96">
        <f>G49/D49*100</f>
        <v>107.38775510204081</v>
      </c>
      <c r="J49" s="96">
        <f>H49/G49*100</f>
        <v>127.5180539718738</v>
      </c>
      <c r="K49" s="97"/>
    </row>
    <row r="50" spans="1:21" s="87" customFormat="1" ht="33.950000000000003" customHeight="1" outlineLevel="1">
      <c r="A50" s="84" t="s">
        <v>31</v>
      </c>
      <c r="B50" s="88" t="s">
        <v>70</v>
      </c>
      <c r="C50" s="84"/>
      <c r="D50" s="85"/>
      <c r="E50" s="85"/>
      <c r="F50" s="85"/>
      <c r="G50" s="85"/>
      <c r="H50" s="85"/>
      <c r="I50" s="85"/>
      <c r="J50" s="85"/>
      <c r="K50" s="86"/>
    </row>
    <row r="51" spans="1:21" s="98" customFormat="1" ht="33.950000000000003" customHeight="1" outlineLevel="1">
      <c r="A51" s="94"/>
      <c r="B51" s="95" t="s">
        <v>44</v>
      </c>
      <c r="C51" s="94" t="s">
        <v>45</v>
      </c>
      <c r="D51" s="96">
        <v>170</v>
      </c>
      <c r="E51" s="96">
        <v>173.7</v>
      </c>
      <c r="F51" s="96">
        <v>173.7</v>
      </c>
      <c r="G51" s="96">
        <v>173.7</v>
      </c>
      <c r="H51" s="96">
        <v>180</v>
      </c>
      <c r="I51" s="96">
        <f>G51/D51*100</f>
        <v>102.17647058823529</v>
      </c>
      <c r="J51" s="96">
        <f>H51/G51*100</f>
        <v>103.62694300518136</v>
      </c>
      <c r="K51" s="97"/>
    </row>
    <row r="52" spans="1:21" s="87" customFormat="1" ht="33.950000000000003" customHeight="1">
      <c r="A52" s="84">
        <v>2</v>
      </c>
      <c r="B52" s="88" t="s">
        <v>331</v>
      </c>
      <c r="C52" s="84"/>
      <c r="D52" s="85"/>
      <c r="E52" s="85"/>
      <c r="F52" s="85"/>
      <c r="G52" s="85"/>
      <c r="H52" s="85"/>
      <c r="I52" s="85"/>
      <c r="J52" s="85"/>
      <c r="K52" s="86"/>
    </row>
    <row r="53" spans="1:21" s="87" customFormat="1" ht="33.950000000000003" customHeight="1" outlineLevel="1">
      <c r="A53" s="84" t="s">
        <v>324</v>
      </c>
      <c r="B53" s="88" t="s">
        <v>283</v>
      </c>
      <c r="C53" s="84" t="s">
        <v>45</v>
      </c>
      <c r="D53" s="85">
        <f>D54+D55</f>
        <v>0</v>
      </c>
      <c r="E53" s="85">
        <f>E54+E55</f>
        <v>27.71</v>
      </c>
      <c r="F53" s="85">
        <f>F54+F55</f>
        <v>27.71</v>
      </c>
      <c r="G53" s="85">
        <f>G54+G55</f>
        <v>27.71</v>
      </c>
      <c r="H53" s="85">
        <f>H54+H55</f>
        <v>0</v>
      </c>
      <c r="I53" s="85"/>
      <c r="J53" s="85"/>
      <c r="K53" s="86"/>
    </row>
    <row r="54" spans="1:21" s="98" customFormat="1" ht="33.950000000000003" customHeight="1" outlineLevel="1">
      <c r="A54" s="94"/>
      <c r="B54" s="95" t="s">
        <v>284</v>
      </c>
      <c r="C54" s="94" t="s">
        <v>45</v>
      </c>
      <c r="D54" s="96"/>
      <c r="E54" s="96"/>
      <c r="F54" s="96"/>
      <c r="G54" s="96"/>
      <c r="H54" s="96">
        <v>0</v>
      </c>
      <c r="I54" s="96"/>
      <c r="J54" s="96"/>
      <c r="K54" s="97"/>
    </row>
    <row r="55" spans="1:21" s="98" customFormat="1" ht="33.950000000000003" customHeight="1" outlineLevel="1">
      <c r="A55" s="94"/>
      <c r="B55" s="95" t="s">
        <v>285</v>
      </c>
      <c r="C55" s="94" t="s">
        <v>45</v>
      </c>
      <c r="D55" s="96">
        <v>0</v>
      </c>
      <c r="E55" s="96">
        <v>27.71</v>
      </c>
      <c r="F55" s="96">
        <f t="shared" ref="F55:G61" si="11">E55</f>
        <v>27.71</v>
      </c>
      <c r="G55" s="96">
        <f t="shared" si="11"/>
        <v>27.71</v>
      </c>
      <c r="H55" s="96">
        <v>0</v>
      </c>
      <c r="I55" s="96"/>
      <c r="J55" s="96"/>
      <c r="K55" s="97"/>
    </row>
    <row r="56" spans="1:21" s="87" customFormat="1" ht="33.950000000000003" customHeight="1" outlineLevel="1">
      <c r="A56" s="84" t="s">
        <v>325</v>
      </c>
      <c r="B56" s="88" t="s">
        <v>286</v>
      </c>
      <c r="C56" s="84" t="s">
        <v>45</v>
      </c>
      <c r="D56" s="85"/>
      <c r="E56" s="85">
        <v>27.71</v>
      </c>
      <c r="F56" s="85">
        <f t="shared" si="11"/>
        <v>27.71</v>
      </c>
      <c r="G56" s="85">
        <f t="shared" si="11"/>
        <v>27.71</v>
      </c>
      <c r="H56" s="85">
        <v>27.71</v>
      </c>
      <c r="I56" s="85"/>
      <c r="J56" s="85"/>
      <c r="K56" s="86"/>
    </row>
    <row r="57" spans="1:21" s="87" customFormat="1" ht="47.25" outlineLevel="1">
      <c r="A57" s="84" t="s">
        <v>326</v>
      </c>
      <c r="B57" s="88" t="s">
        <v>287</v>
      </c>
      <c r="C57" s="84" t="s">
        <v>45</v>
      </c>
      <c r="D57" s="85">
        <v>14202.300000000001</v>
      </c>
      <c r="E57" s="85">
        <v>14202.300000000001</v>
      </c>
      <c r="F57" s="85">
        <v>14202.300000000001</v>
      </c>
      <c r="G57" s="85">
        <v>14202.300000000001</v>
      </c>
      <c r="H57" s="85">
        <v>14393.048444015554</v>
      </c>
      <c r="I57" s="85">
        <f>G57/D57*100</f>
        <v>100</v>
      </c>
      <c r="J57" s="85">
        <f>H57/G57*100</f>
        <v>101.34308136017091</v>
      </c>
      <c r="K57" s="99" t="s">
        <v>393</v>
      </c>
    </row>
    <row r="58" spans="1:21" s="87" customFormat="1" ht="33.950000000000003" customHeight="1" outlineLevel="1">
      <c r="A58" s="84" t="s">
        <v>327</v>
      </c>
      <c r="B58" s="88" t="s">
        <v>288</v>
      </c>
      <c r="C58" s="84" t="s">
        <v>45</v>
      </c>
      <c r="D58" s="85">
        <f>H58</f>
        <v>13368.380000000001</v>
      </c>
      <c r="E58" s="85">
        <f>D58</f>
        <v>13368.380000000001</v>
      </c>
      <c r="F58" s="85">
        <f t="shared" si="11"/>
        <v>13368.380000000001</v>
      </c>
      <c r="G58" s="85">
        <f t="shared" si="11"/>
        <v>13368.380000000001</v>
      </c>
      <c r="H58" s="85">
        <v>13368.380000000001</v>
      </c>
      <c r="I58" s="85">
        <f>G58/D58*100</f>
        <v>100</v>
      </c>
      <c r="J58" s="85">
        <f>H58/G58*100</f>
        <v>100</v>
      </c>
      <c r="K58" s="86"/>
    </row>
    <row r="59" spans="1:21" s="98" customFormat="1" ht="42.95" customHeight="1" outlineLevel="1">
      <c r="A59" s="94"/>
      <c r="B59" s="95" t="s">
        <v>289</v>
      </c>
      <c r="C59" s="94" t="s">
        <v>45</v>
      </c>
      <c r="D59" s="96">
        <f>H59</f>
        <v>12968.820000000002</v>
      </c>
      <c r="E59" s="96">
        <f>D59</f>
        <v>12968.820000000002</v>
      </c>
      <c r="F59" s="96">
        <f t="shared" si="11"/>
        <v>12968.820000000002</v>
      </c>
      <c r="G59" s="96">
        <f t="shared" si="11"/>
        <v>12968.820000000002</v>
      </c>
      <c r="H59" s="96">
        <v>12968.820000000002</v>
      </c>
      <c r="I59" s="96"/>
      <c r="J59" s="96"/>
      <c r="K59" s="97"/>
    </row>
    <row r="60" spans="1:21" s="98" customFormat="1" ht="33.950000000000003" customHeight="1" outlineLevel="1">
      <c r="A60" s="94"/>
      <c r="B60" s="95" t="s">
        <v>290</v>
      </c>
      <c r="C60" s="94" t="s">
        <v>45</v>
      </c>
      <c r="D60" s="96">
        <f>H60</f>
        <v>399.56</v>
      </c>
      <c r="E60" s="96">
        <f>D60</f>
        <v>399.56</v>
      </c>
      <c r="F60" s="96">
        <f t="shared" si="11"/>
        <v>399.56</v>
      </c>
      <c r="G60" s="96">
        <f t="shared" si="11"/>
        <v>399.56</v>
      </c>
      <c r="H60" s="96">
        <v>399.56</v>
      </c>
      <c r="I60" s="96"/>
      <c r="J60" s="96"/>
      <c r="K60" s="97"/>
    </row>
    <row r="61" spans="1:21" s="98" customFormat="1" ht="33.950000000000003" customHeight="1" outlineLevel="1">
      <c r="A61" s="94"/>
      <c r="B61" s="95" t="s">
        <v>291</v>
      </c>
      <c r="C61" s="94" t="s">
        <v>45</v>
      </c>
      <c r="D61" s="96">
        <f>H61</f>
        <v>0</v>
      </c>
      <c r="E61" s="96">
        <f>D61</f>
        <v>0</v>
      </c>
      <c r="F61" s="96">
        <f t="shared" si="11"/>
        <v>0</v>
      </c>
      <c r="G61" s="96">
        <f t="shared" si="11"/>
        <v>0</v>
      </c>
      <c r="H61" s="96">
        <v>0</v>
      </c>
      <c r="I61" s="96"/>
      <c r="J61" s="96"/>
      <c r="K61" s="97"/>
    </row>
    <row r="62" spans="1:21" s="87" customFormat="1" ht="33.950000000000003" customHeight="1" outlineLevel="1">
      <c r="A62" s="84" t="s">
        <v>328</v>
      </c>
      <c r="B62" s="88" t="s">
        <v>292</v>
      </c>
      <c r="C62" s="84" t="s">
        <v>45</v>
      </c>
      <c r="D62" s="85">
        <v>0</v>
      </c>
      <c r="E62" s="85">
        <v>0</v>
      </c>
      <c r="F62" s="85">
        <v>0</v>
      </c>
      <c r="G62" s="85">
        <v>0</v>
      </c>
      <c r="H62" s="85">
        <v>57.68</v>
      </c>
      <c r="I62" s="85"/>
      <c r="J62" s="85"/>
      <c r="K62" s="86"/>
    </row>
    <row r="63" spans="1:21" s="87" customFormat="1" ht="33.950000000000003" customHeight="1" outlineLevel="1">
      <c r="A63" s="84" t="s">
        <v>329</v>
      </c>
      <c r="B63" s="88" t="s">
        <v>293</v>
      </c>
      <c r="C63" s="84" t="s">
        <v>71</v>
      </c>
      <c r="D63" s="85">
        <v>3</v>
      </c>
      <c r="E63" s="85">
        <v>3</v>
      </c>
      <c r="F63" s="85">
        <v>4.5</v>
      </c>
      <c r="G63" s="85">
        <v>4.5</v>
      </c>
      <c r="H63" s="85">
        <v>5</v>
      </c>
      <c r="I63" s="85">
        <f>G63/D63*100</f>
        <v>150</v>
      </c>
      <c r="J63" s="85">
        <f>H63/G63*100</f>
        <v>111.11111111111111</v>
      </c>
      <c r="K63" s="86"/>
      <c r="P63" s="87">
        <v>13858</v>
      </c>
      <c r="Q63" s="87">
        <v>13858</v>
      </c>
      <c r="R63" s="87">
        <v>13858</v>
      </c>
      <c r="S63" s="87">
        <v>13858</v>
      </c>
      <c r="T63" s="87">
        <v>13858</v>
      </c>
      <c r="U63" s="87">
        <v>13858</v>
      </c>
    </row>
    <row r="64" spans="1:21" s="87" customFormat="1" ht="51.6" customHeight="1" outlineLevel="1">
      <c r="A64" s="84" t="s">
        <v>330</v>
      </c>
      <c r="B64" s="88" t="s">
        <v>294</v>
      </c>
      <c r="C64" s="84" t="s">
        <v>4</v>
      </c>
      <c r="D64" s="85"/>
      <c r="E64" s="85"/>
      <c r="F64" s="85"/>
      <c r="G64" s="85"/>
      <c r="H64" s="85">
        <v>48.961135648114819</v>
      </c>
      <c r="I64" s="85"/>
      <c r="J64" s="85"/>
      <c r="K64" s="86"/>
    </row>
    <row r="65" spans="1:11" s="98" customFormat="1" ht="47.25" outlineLevel="1">
      <c r="A65" s="94"/>
      <c r="B65" s="95" t="s">
        <v>295</v>
      </c>
      <c r="C65" s="94"/>
      <c r="D65" s="96">
        <f>E65</f>
        <v>44.291058646834145</v>
      </c>
      <c r="E65" s="96">
        <f>'[6]8.SXLN'!$D$25</f>
        <v>44.291058646834145</v>
      </c>
      <c r="F65" s="96">
        <f>E65</f>
        <v>44.291058646834145</v>
      </c>
      <c r="G65" s="96">
        <f>F65</f>
        <v>44.291058646834145</v>
      </c>
      <c r="H65" s="96">
        <v>44.887099466756759</v>
      </c>
      <c r="I65" s="96">
        <f>G65/D65*100</f>
        <v>100</v>
      </c>
      <c r="J65" s="96">
        <f>H65/G65*100</f>
        <v>101.34573622336576</v>
      </c>
      <c r="K65" s="97" t="s">
        <v>394</v>
      </c>
    </row>
    <row r="66" spans="1:11" s="98" customFormat="1" ht="33.950000000000003" customHeight="1" outlineLevel="1">
      <c r="A66" s="94"/>
      <c r="B66" s="95" t="s">
        <v>296</v>
      </c>
      <c r="C66" s="94"/>
      <c r="D66" s="96">
        <v>3</v>
      </c>
      <c r="E66" s="96">
        <f>48-E65</f>
        <v>3.708941353165855</v>
      </c>
      <c r="F66" s="96">
        <f>48-F65</f>
        <v>3.708941353165855</v>
      </c>
      <c r="G66" s="96">
        <f>48-G65</f>
        <v>3.708941353165855</v>
      </c>
      <c r="H66" s="96">
        <v>4.0740361813580623</v>
      </c>
      <c r="I66" s="96">
        <f>G66/D66*100</f>
        <v>123.63137843886183</v>
      </c>
      <c r="J66" s="96">
        <f>H66/G66*100</f>
        <v>109.84363982678163</v>
      </c>
      <c r="K66" s="97"/>
    </row>
    <row r="67" spans="1:11" s="87" customFormat="1" ht="33.950000000000003" customHeight="1">
      <c r="A67" s="84">
        <v>3</v>
      </c>
      <c r="B67" s="88" t="s">
        <v>297</v>
      </c>
      <c r="C67" s="84"/>
      <c r="D67" s="85"/>
      <c r="E67" s="85"/>
      <c r="F67" s="85"/>
      <c r="G67" s="85"/>
      <c r="H67" s="85"/>
      <c r="I67" s="85"/>
      <c r="J67" s="85"/>
      <c r="K67" s="86"/>
    </row>
    <row r="68" spans="1:11" s="87" customFormat="1" ht="33.950000000000003" customHeight="1" outlineLevel="1">
      <c r="A68" s="84" t="s">
        <v>333</v>
      </c>
      <c r="B68" s="88" t="s">
        <v>298</v>
      </c>
      <c r="C68" s="84"/>
      <c r="D68" s="85"/>
      <c r="E68" s="85"/>
      <c r="F68" s="85"/>
      <c r="G68" s="85"/>
      <c r="H68" s="85"/>
      <c r="I68" s="85"/>
      <c r="J68" s="85"/>
      <c r="K68" s="86"/>
    </row>
    <row r="69" spans="1:11" s="98" customFormat="1" ht="33.950000000000003" customHeight="1" outlineLevel="1">
      <c r="A69" s="94"/>
      <c r="B69" s="95" t="s">
        <v>299</v>
      </c>
      <c r="C69" s="94" t="s">
        <v>72</v>
      </c>
      <c r="D69" s="96">
        <f>E69-(0.16*E69)</f>
        <v>2743.44</v>
      </c>
      <c r="E69" s="96">
        <v>3266</v>
      </c>
      <c r="F69" s="96">
        <f>E69</f>
        <v>3266</v>
      </c>
      <c r="G69" s="96">
        <f>F69</f>
        <v>3266</v>
      </c>
      <c r="H69" s="96">
        <v>3444</v>
      </c>
      <c r="I69" s="96">
        <f>G69/D69*100</f>
        <v>119.04761904761905</v>
      </c>
      <c r="J69" s="96">
        <f>H69/G69*100</f>
        <v>105.45009185548071</v>
      </c>
      <c r="K69" s="97"/>
    </row>
    <row r="70" spans="1:11" s="98" customFormat="1" ht="33.950000000000003" customHeight="1" outlineLevel="1">
      <c r="A70" s="94"/>
      <c r="B70" s="95" t="s">
        <v>300</v>
      </c>
      <c r="C70" s="94" t="s">
        <v>72</v>
      </c>
      <c r="D70" s="96">
        <f>E70-(0.15*E70)</f>
        <v>5597.25</v>
      </c>
      <c r="E70" s="96">
        <v>6585</v>
      </c>
      <c r="F70" s="96">
        <f>E70</f>
        <v>6585</v>
      </c>
      <c r="G70" s="96">
        <f>F70</f>
        <v>6585</v>
      </c>
      <c r="H70" s="96">
        <v>7000</v>
      </c>
      <c r="I70" s="96">
        <f>G70/D70*100</f>
        <v>117.64705882352942</v>
      </c>
      <c r="J70" s="96">
        <f>H70/G70*100</f>
        <v>106.30220197418375</v>
      </c>
      <c r="K70" s="97"/>
    </row>
    <row r="71" spans="1:11" s="98" customFormat="1" ht="33.950000000000003" customHeight="1" outlineLevel="1">
      <c r="A71" s="94"/>
      <c r="B71" s="95" t="s">
        <v>301</v>
      </c>
      <c r="C71" s="94" t="s">
        <v>72</v>
      </c>
      <c r="D71" s="96"/>
      <c r="E71" s="96"/>
      <c r="F71" s="96"/>
      <c r="G71" s="96"/>
      <c r="H71" s="96"/>
      <c r="I71" s="96"/>
      <c r="J71" s="96"/>
      <c r="K71" s="97"/>
    </row>
    <row r="72" spans="1:11" s="98" customFormat="1" ht="33.950000000000003" customHeight="1" outlineLevel="1">
      <c r="A72" s="94"/>
      <c r="B72" s="95" t="s">
        <v>302</v>
      </c>
      <c r="C72" s="94" t="s">
        <v>72</v>
      </c>
      <c r="D72" s="96">
        <f>E72-(0.13*E72)</f>
        <v>4368.2700000000004</v>
      </c>
      <c r="E72" s="96">
        <v>5021</v>
      </c>
      <c r="F72" s="96">
        <f>E72</f>
        <v>5021</v>
      </c>
      <c r="G72" s="96">
        <f>F72</f>
        <v>5021</v>
      </c>
      <c r="H72" s="96">
        <v>5322</v>
      </c>
      <c r="I72" s="96">
        <f>G72/D72*100</f>
        <v>114.94252873563218</v>
      </c>
      <c r="J72" s="96">
        <f>H72/G72*100</f>
        <v>105.99482174865564</v>
      </c>
      <c r="K72" s="97"/>
    </row>
    <row r="73" spans="1:11" s="98" customFormat="1" ht="33.950000000000003" customHeight="1" outlineLevel="1">
      <c r="A73" s="94"/>
      <c r="B73" s="95" t="s">
        <v>303</v>
      </c>
      <c r="C73" s="94" t="s">
        <v>72</v>
      </c>
      <c r="D73" s="96">
        <f>E73-(0.12*E73)</f>
        <v>8811.44</v>
      </c>
      <c r="E73" s="96">
        <v>10013</v>
      </c>
      <c r="F73" s="96">
        <f>E73</f>
        <v>10013</v>
      </c>
      <c r="G73" s="96">
        <f>F73</f>
        <v>10013</v>
      </c>
      <c r="H73" s="96">
        <v>10212</v>
      </c>
      <c r="I73" s="96">
        <f>G73/D73*100</f>
        <v>113.63636363636363</v>
      </c>
      <c r="J73" s="96">
        <f>H73/G73*100</f>
        <v>101.98741635873365</v>
      </c>
      <c r="K73" s="97"/>
    </row>
    <row r="74" spans="1:11" s="98" customFormat="1" ht="33.950000000000003" customHeight="1" outlineLevel="1">
      <c r="A74" s="94"/>
      <c r="B74" s="95" t="s">
        <v>304</v>
      </c>
      <c r="C74" s="94" t="s">
        <v>72</v>
      </c>
      <c r="D74" s="96"/>
      <c r="E74" s="96"/>
      <c r="F74" s="96"/>
      <c r="G74" s="96"/>
      <c r="H74" s="96"/>
      <c r="I74" s="96"/>
      <c r="J74" s="96"/>
      <c r="K74" s="97"/>
    </row>
    <row r="75" spans="1:11" s="98" customFormat="1" ht="33.950000000000003" customHeight="1" outlineLevel="1">
      <c r="A75" s="94"/>
      <c r="B75" s="95" t="s">
        <v>305</v>
      </c>
      <c r="C75" s="94" t="s">
        <v>72</v>
      </c>
      <c r="D75" s="96">
        <f>E75-(0.18*E75)</f>
        <v>4624.8</v>
      </c>
      <c r="E75" s="96">
        <v>5640</v>
      </c>
      <c r="F75" s="96">
        <f>E75</f>
        <v>5640</v>
      </c>
      <c r="G75" s="96">
        <f>F75</f>
        <v>5640</v>
      </c>
      <c r="H75" s="96">
        <v>5752</v>
      </c>
      <c r="I75" s="96">
        <f>G75/D75*100</f>
        <v>121.95121951219512</v>
      </c>
      <c r="J75" s="96">
        <f>H75/G75*100</f>
        <v>101.98581560283688</v>
      </c>
      <c r="K75" s="97"/>
    </row>
    <row r="76" spans="1:11" s="98" customFormat="1" ht="33.950000000000003" customHeight="1" outlineLevel="1">
      <c r="A76" s="94"/>
      <c r="B76" s="95" t="s">
        <v>306</v>
      </c>
      <c r="C76" s="94" t="s">
        <v>315</v>
      </c>
      <c r="D76" s="96">
        <f>E76-(0.2*E76)</f>
        <v>110.4</v>
      </c>
      <c r="E76" s="96">
        <v>138</v>
      </c>
      <c r="F76" s="96">
        <f>E76</f>
        <v>138</v>
      </c>
      <c r="G76" s="96">
        <f>F76</f>
        <v>138</v>
      </c>
      <c r="H76" s="96">
        <v>161</v>
      </c>
      <c r="I76" s="96">
        <f>G76/D76*100</f>
        <v>125</v>
      </c>
      <c r="J76" s="96">
        <f>H76/G76*100</f>
        <v>116.66666666666667</v>
      </c>
      <c r="K76" s="97"/>
    </row>
    <row r="77" spans="1:11" s="87" customFormat="1" ht="33.950000000000003" customHeight="1" outlineLevel="1">
      <c r="A77" s="84" t="s">
        <v>334</v>
      </c>
      <c r="B77" s="88" t="s">
        <v>307</v>
      </c>
      <c r="C77" s="84"/>
      <c r="D77" s="85"/>
      <c r="E77" s="85"/>
      <c r="F77" s="85"/>
      <c r="G77" s="85"/>
      <c r="H77" s="85"/>
      <c r="I77" s="85"/>
      <c r="J77" s="85"/>
      <c r="K77" s="86"/>
    </row>
    <row r="78" spans="1:11" s="98" customFormat="1" ht="33.950000000000003" customHeight="1" outlineLevel="1">
      <c r="A78" s="94"/>
      <c r="B78" s="95" t="s">
        <v>73</v>
      </c>
      <c r="C78" s="94" t="s">
        <v>47</v>
      </c>
      <c r="D78" s="96">
        <f>E78-(0.105*E78)</f>
        <v>1927.83</v>
      </c>
      <c r="E78" s="96">
        <v>2154</v>
      </c>
      <c r="F78" s="96">
        <f>E78</f>
        <v>2154</v>
      </c>
      <c r="G78" s="96">
        <f>F78</f>
        <v>2154</v>
      </c>
      <c r="H78" s="96">
        <v>2439</v>
      </c>
      <c r="I78" s="96">
        <f>G78/D78*100</f>
        <v>111.73184357541899</v>
      </c>
      <c r="J78" s="96">
        <f>H78/G78*100</f>
        <v>113.23119777158774</v>
      </c>
      <c r="K78" s="97"/>
    </row>
    <row r="79" spans="1:11" s="98" customFormat="1" ht="33.950000000000003" customHeight="1" outlineLevel="1">
      <c r="A79" s="94"/>
      <c r="B79" s="95" t="s">
        <v>74</v>
      </c>
      <c r="C79" s="94"/>
      <c r="D79" s="96">
        <f>E79-(0.15*E79)</f>
        <v>1586.95</v>
      </c>
      <c r="E79" s="96">
        <v>1867</v>
      </c>
      <c r="F79" s="96">
        <f>E79</f>
        <v>1867</v>
      </c>
      <c r="G79" s="96">
        <f>F79</f>
        <v>1867</v>
      </c>
      <c r="H79" s="96">
        <v>2235</v>
      </c>
      <c r="I79" s="96">
        <f>G79/D79*100</f>
        <v>117.64705882352942</v>
      </c>
      <c r="J79" s="96">
        <f>H79/G79*100</f>
        <v>119.71076593465453</v>
      </c>
      <c r="K79" s="97"/>
    </row>
    <row r="80" spans="1:11" s="98" customFormat="1" ht="33.950000000000003" customHeight="1" outlineLevel="1">
      <c r="A80" s="94"/>
      <c r="B80" s="95" t="s">
        <v>308</v>
      </c>
      <c r="C80" s="94" t="s">
        <v>47</v>
      </c>
      <c r="D80" s="96"/>
      <c r="E80" s="96"/>
      <c r="F80" s="96"/>
      <c r="G80" s="96"/>
      <c r="H80" s="96"/>
      <c r="I80" s="96"/>
      <c r="J80" s="96"/>
      <c r="K80" s="97"/>
    </row>
    <row r="81" spans="1:21" s="87" customFormat="1" ht="33.950000000000003" customHeight="1">
      <c r="A81" s="84">
        <v>4</v>
      </c>
      <c r="B81" s="88" t="s">
        <v>309</v>
      </c>
      <c r="C81" s="84"/>
      <c r="D81" s="85"/>
      <c r="E81" s="85"/>
      <c r="F81" s="85"/>
      <c r="G81" s="85"/>
      <c r="H81" s="85"/>
      <c r="I81" s="85"/>
      <c r="J81" s="85"/>
      <c r="K81" s="86"/>
    </row>
    <row r="82" spans="1:21" s="98" customFormat="1" ht="33.950000000000003" customHeight="1" outlineLevel="1">
      <c r="A82" s="94"/>
      <c r="B82" s="95" t="s">
        <v>310</v>
      </c>
      <c r="C82" s="94" t="s">
        <v>45</v>
      </c>
      <c r="D82" s="96">
        <v>52</v>
      </c>
      <c r="E82" s="96">
        <v>52</v>
      </c>
      <c r="F82" s="96">
        <f>E82</f>
        <v>52</v>
      </c>
      <c r="G82" s="96">
        <f>F82</f>
        <v>52</v>
      </c>
      <c r="H82" s="96">
        <v>55</v>
      </c>
      <c r="I82" s="96">
        <f>G82/D82*100</f>
        <v>100</v>
      </c>
      <c r="J82" s="96">
        <f>H82/G82*100</f>
        <v>105.76923076923077</v>
      </c>
      <c r="K82" s="97"/>
    </row>
    <row r="83" spans="1:21" s="98" customFormat="1" ht="33.950000000000003" customHeight="1" outlineLevel="1">
      <c r="A83" s="94"/>
      <c r="B83" s="95" t="s">
        <v>311</v>
      </c>
      <c r="C83" s="94" t="s">
        <v>316</v>
      </c>
      <c r="D83" s="96"/>
      <c r="E83" s="96"/>
      <c r="F83" s="96"/>
      <c r="G83" s="96"/>
      <c r="H83" s="96"/>
      <c r="I83" s="96"/>
      <c r="J83" s="96"/>
      <c r="K83" s="97"/>
    </row>
    <row r="84" spans="1:21" s="98" customFormat="1" ht="33.950000000000003" customHeight="1" outlineLevel="1">
      <c r="A84" s="94"/>
      <c r="B84" s="95" t="s">
        <v>312</v>
      </c>
      <c r="C84" s="94" t="s">
        <v>47</v>
      </c>
      <c r="D84" s="96">
        <f>D85+D86</f>
        <v>126</v>
      </c>
      <c r="E84" s="96">
        <f>E85+E86</f>
        <v>126.84</v>
      </c>
      <c r="F84" s="96">
        <f>F85+F86</f>
        <v>124.84</v>
      </c>
      <c r="G84" s="96">
        <f>G85+G86</f>
        <v>126.84</v>
      </c>
      <c r="H84" s="96">
        <f>H85+H86</f>
        <v>132</v>
      </c>
      <c r="I84" s="96">
        <f>G84/D84*100</f>
        <v>100.66666666666666</v>
      </c>
      <c r="J84" s="96">
        <f>H84/G84*100</f>
        <v>104.06811731315042</v>
      </c>
      <c r="K84" s="97"/>
    </row>
    <row r="85" spans="1:21" s="98" customFormat="1" ht="33.950000000000003" customHeight="1" outlineLevel="1">
      <c r="A85" s="94"/>
      <c r="B85" s="95" t="s">
        <v>313</v>
      </c>
      <c r="C85" s="94" t="s">
        <v>47</v>
      </c>
      <c r="D85" s="96">
        <v>86</v>
      </c>
      <c r="E85" s="96">
        <f>E82*1.67</f>
        <v>86.84</v>
      </c>
      <c r="F85" s="96">
        <f>E85</f>
        <v>86.84</v>
      </c>
      <c r="G85" s="96">
        <f>F85</f>
        <v>86.84</v>
      </c>
      <c r="H85" s="96">
        <v>92</v>
      </c>
      <c r="I85" s="96">
        <f>G85/D85*100</f>
        <v>100.97674418604652</v>
      </c>
      <c r="J85" s="96">
        <f>H85/G85*100</f>
        <v>105.94196222938737</v>
      </c>
      <c r="K85" s="97"/>
    </row>
    <row r="86" spans="1:21" s="98" customFormat="1" ht="33.950000000000003" customHeight="1" outlineLevel="1">
      <c r="A86" s="94"/>
      <c r="B86" s="95" t="s">
        <v>314</v>
      </c>
      <c r="C86" s="94" t="s">
        <v>47</v>
      </c>
      <c r="D86" s="96">
        <v>40</v>
      </c>
      <c r="E86" s="96">
        <v>40</v>
      </c>
      <c r="F86" s="96">
        <v>38</v>
      </c>
      <c r="G86" s="96">
        <v>40</v>
      </c>
      <c r="H86" s="96">
        <v>40</v>
      </c>
      <c r="I86" s="96">
        <f>G86/D86*100</f>
        <v>100</v>
      </c>
      <c r="J86" s="96">
        <f>H86/G86*100</f>
        <v>100</v>
      </c>
      <c r="K86" s="97"/>
    </row>
    <row r="87" spans="1:21" s="87" customFormat="1" ht="33.950000000000003" customHeight="1">
      <c r="A87" s="84">
        <v>5</v>
      </c>
      <c r="B87" s="88" t="s">
        <v>335</v>
      </c>
      <c r="C87" s="84"/>
      <c r="D87" s="85"/>
      <c r="E87" s="85"/>
      <c r="F87" s="85"/>
      <c r="G87" s="85"/>
      <c r="H87" s="85"/>
      <c r="I87" s="85"/>
      <c r="J87" s="85"/>
      <c r="K87" s="86"/>
    </row>
    <row r="88" spans="1:21" s="98" customFormat="1" ht="33.950000000000003" customHeight="1" outlineLevel="1">
      <c r="A88" s="94"/>
      <c r="B88" s="95" t="s">
        <v>180</v>
      </c>
      <c r="C88" s="94" t="s">
        <v>4</v>
      </c>
      <c r="D88" s="96">
        <v>19</v>
      </c>
      <c r="E88" s="96">
        <f>P88</f>
        <v>20</v>
      </c>
      <c r="F88" s="96">
        <f>E88</f>
        <v>20</v>
      </c>
      <c r="G88" s="96">
        <f>F88</f>
        <v>20</v>
      </c>
      <c r="H88" s="96">
        <f>Q88</f>
        <v>26</v>
      </c>
      <c r="I88" s="96">
        <f>G88/D88*100</f>
        <v>105.26315789473684</v>
      </c>
      <c r="J88" s="96">
        <f>H88/G88*100</f>
        <v>130</v>
      </c>
      <c r="K88" s="97"/>
      <c r="P88" s="98">
        <f>'1. Các chỉ tiêu chủ yếu (chuan)'!R44</f>
        <v>20</v>
      </c>
      <c r="Q88" s="98">
        <f>'1. Các chỉ tiêu chủ yếu (chuan)'!S44</f>
        <v>26</v>
      </c>
      <c r="R88" s="98">
        <f>'1. Các chỉ tiêu chủ yếu (chuan)'!T44</f>
        <v>32</v>
      </c>
      <c r="S88" s="98">
        <f>'1. Các chỉ tiêu chủ yếu (chuan)'!U44</f>
        <v>38</v>
      </c>
      <c r="T88" s="98">
        <f>'1. Các chỉ tiêu chủ yếu (chuan)'!V44</f>
        <v>44</v>
      </c>
      <c r="U88" s="98">
        <f>'1. Các chỉ tiêu chủ yếu (chuan)'!W44</f>
        <v>50</v>
      </c>
    </row>
    <row r="89" spans="1:21" s="98" customFormat="1" ht="78.75" outlineLevel="1">
      <c r="A89" s="94"/>
      <c r="B89" s="95" t="s">
        <v>258</v>
      </c>
      <c r="C89" s="94" t="s">
        <v>240</v>
      </c>
      <c r="D89" s="96" t="s">
        <v>278</v>
      </c>
      <c r="E89" s="96" t="str">
        <f>'1. Các chỉ tiêu chủ yếu (chuan)'!E28</f>
        <v>8/19</v>
      </c>
      <c r="F89" s="96" t="str">
        <f>'1. Các chỉ tiêu chủ yếu (chuan)'!F28</f>
        <v>8/19</v>
      </c>
      <c r="G89" s="96" t="str">
        <f>'1. Các chỉ tiêu chủ yếu (chuan)'!G28</f>
        <v>8/19</v>
      </c>
      <c r="H89" s="96" t="str">
        <f>'[3]1. Các chỉ tiêu chủ yếu (chuan)'!$H$29</f>
        <v>11/19</v>
      </c>
      <c r="I89" s="96" t="s">
        <v>374</v>
      </c>
      <c r="J89" s="96" t="s">
        <v>375</v>
      </c>
      <c r="K89" s="99" t="s">
        <v>395</v>
      </c>
      <c r="L89" s="100"/>
      <c r="P89" s="98" t="str">
        <f>'1. Các chỉ tiêu chủ yếu (chuan)'!R28</f>
        <v>8/19</v>
      </c>
      <c r="Q89" s="98" t="str">
        <f>'1. Các chỉ tiêu chủ yếu (chuan)'!S28</f>
        <v>10/19</v>
      </c>
      <c r="R89" s="98" t="str">
        <f>'1. Các chỉ tiêu chủ yếu (chuan)'!T28</f>
        <v>12/19</v>
      </c>
      <c r="S89" s="98" t="str">
        <f>'1. Các chỉ tiêu chủ yếu (chuan)'!U28</f>
        <v>14/19</v>
      </c>
      <c r="T89" s="98" t="str">
        <f>'1. Các chỉ tiêu chủ yếu (chuan)'!V28</f>
        <v>15/19</v>
      </c>
      <c r="U89" s="98" t="str">
        <f>'1. Các chỉ tiêu chủ yếu (chuan)'!W28</f>
        <v>15/19</v>
      </c>
    </row>
    <row r="90" spans="1:21" s="98" customFormat="1" ht="169.5" customHeight="1" outlineLevel="1">
      <c r="A90" s="94"/>
      <c r="B90" s="95" t="s">
        <v>378</v>
      </c>
      <c r="C90" s="94" t="s">
        <v>178</v>
      </c>
      <c r="D90" s="96">
        <v>0</v>
      </c>
      <c r="E90" s="96">
        <f>'1. Các chỉ tiêu chủ yếu (chuan)'!E29</f>
        <v>3</v>
      </c>
      <c r="F90" s="96">
        <f>'1. Các chỉ tiêu chủ yếu (chuan)'!F29</f>
        <v>0</v>
      </c>
      <c r="G90" s="96">
        <f>'1. Các chỉ tiêu chủ yếu (chuan)'!G29</f>
        <v>0</v>
      </c>
      <c r="H90" s="96">
        <f>'1. Các chỉ tiêu chủ yếu (chuan)'!H29</f>
        <v>3</v>
      </c>
      <c r="I90" s="97" t="str">
        <f>'1. Các chỉ tiêu chủ yếu (chuan)'!I29</f>
        <v>Năm 2025: Không thực hiện việc xét, công nhận bản đạt chuẩn nông thôn mới do chưa có hướng dẫn mới của cấp thẩm quyền</v>
      </c>
      <c r="J90" s="97" t="str">
        <f>'1. Các chỉ tiêu chủ yếu (chuan)'!J29</f>
        <v>Bản Xà Vịt, bản Phú Lương, bản Mờn 1</v>
      </c>
      <c r="K90" s="97"/>
      <c r="L90" s="100"/>
      <c r="P90" s="98">
        <f>'1. Các chỉ tiêu chủ yếu (chuan)'!R29</f>
        <v>0</v>
      </c>
      <c r="Q90" s="98">
        <f>'1. Các chỉ tiêu chủ yếu (chuan)'!S29</f>
        <v>3</v>
      </c>
      <c r="R90" s="98">
        <f>'1. Các chỉ tiêu chủ yếu (chuan)'!T29</f>
        <v>4</v>
      </c>
      <c r="S90" s="98">
        <f>'1. Các chỉ tiêu chủ yếu (chuan)'!U29</f>
        <v>5</v>
      </c>
      <c r="T90" s="98">
        <f>'1. Các chỉ tiêu chủ yếu (chuan)'!V29</f>
        <v>6</v>
      </c>
      <c r="U90" s="98">
        <f>'1. Các chỉ tiêu chủ yếu (chuan)'!W29</f>
        <v>8</v>
      </c>
    </row>
    <row r="91" spans="1:21" s="87" customFormat="1" ht="33.950000000000003" customHeight="1">
      <c r="A91" s="84" t="s">
        <v>75</v>
      </c>
      <c r="B91" s="88" t="s">
        <v>76</v>
      </c>
      <c r="C91" s="84"/>
      <c r="D91" s="85"/>
      <c r="E91" s="85"/>
      <c r="F91" s="85"/>
      <c r="G91" s="85"/>
      <c r="H91" s="85"/>
      <c r="I91" s="85"/>
      <c r="J91" s="85"/>
      <c r="K91" s="86"/>
    </row>
    <row r="92" spans="1:21" s="87" customFormat="1" ht="33.950000000000003" customHeight="1">
      <c r="A92" s="84" t="s">
        <v>77</v>
      </c>
      <c r="B92" s="88" t="s">
        <v>78</v>
      </c>
      <c r="C92" s="84"/>
      <c r="D92" s="85"/>
      <c r="E92" s="85"/>
      <c r="F92" s="85"/>
      <c r="G92" s="85"/>
      <c r="H92" s="85"/>
      <c r="I92" s="85"/>
      <c r="J92" s="85"/>
      <c r="K92" s="86"/>
    </row>
    <row r="93" spans="1:21" s="87" customFormat="1" ht="33.950000000000003" customHeight="1">
      <c r="A93" s="84" t="s">
        <v>79</v>
      </c>
      <c r="B93" s="88" t="s">
        <v>177</v>
      </c>
      <c r="C93" s="84"/>
      <c r="D93" s="85"/>
      <c r="E93" s="85"/>
      <c r="F93" s="85"/>
      <c r="G93" s="85"/>
      <c r="H93" s="85"/>
      <c r="I93" s="85"/>
      <c r="J93" s="85"/>
      <c r="K93" s="86"/>
    </row>
  </sheetData>
  <mergeCells count="12">
    <mergeCell ref="A1:K1"/>
    <mergeCell ref="A2:K2"/>
    <mergeCell ref="I4:J4"/>
    <mergeCell ref="A4:A5"/>
    <mergeCell ref="B4:B5"/>
    <mergeCell ref="C4:C5"/>
    <mergeCell ref="P4:P5"/>
    <mergeCell ref="Q4:U4"/>
    <mergeCell ref="D4:D5"/>
    <mergeCell ref="E4:G4"/>
    <mergeCell ref="H4:H5"/>
    <mergeCell ref="K4:K5"/>
  </mergeCells>
  <conditionalFormatting sqref="L1:L1048576">
    <cfRule type="cellIs" dxfId="1" priority="1" stopIfTrue="1" operator="lessThan">
      <formula>$L$32</formula>
    </cfRule>
    <cfRule type="cellIs" dxfId="0" priority="2" stopIfTrue="1" operator="greaterThan">
      <formula>$L$42</formula>
    </cfRule>
  </conditionalFormatting>
  <printOptions horizontalCentered="1"/>
  <pageMargins left="0.19685039370078741" right="0.19685039370078741" top="0.55118110236220474" bottom="0.43307086614173229" header="0.31496062992125984" footer="0.31496062992125984"/>
  <pageSetup paperSize="9" scale="60" orientation="portrait" r:id="rId1"/>
  <headerFooter alignWithMargins="0">
    <oddHeader>&amp;C&amp;14Phụ lục I&amp;R&amp;14Biểu 03</oddHeader>
    <oddFooter>&amp;C&amp;P</oddFooter>
  </headerFooter>
  <colBreaks count="1" manualBreakCount="1">
    <brk id="11" max="92"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B3BF-AD36-431A-AAA8-98934E3CBF89}">
  <sheetPr>
    <tabColor rgb="FF00B050"/>
  </sheetPr>
  <dimension ref="A1:AA96"/>
  <sheetViews>
    <sheetView view="pageBreakPreview" zoomScaleNormal="55" zoomScaleSheetLayoutView="100" zoomScalePageLayoutView="70" workbookViewId="0">
      <pane ySplit="5" topLeftCell="A6" activePane="bottomLeft" state="frozen"/>
      <selection pane="bottomLeft" activeCell="H14" sqref="H14"/>
    </sheetView>
  </sheetViews>
  <sheetFormatPr defaultColWidth="9" defaultRowHeight="15.75"/>
  <cols>
    <col min="1" max="1" width="4.625" style="72" customWidth="1"/>
    <col min="2" max="2" width="29.5" style="71" customWidth="1"/>
    <col min="3" max="3" width="11.375" style="72" customWidth="1"/>
    <col min="4" max="4" width="11.25" style="67" customWidth="1"/>
    <col min="5" max="5" width="10.875" style="67" bestFit="1" customWidth="1"/>
    <col min="6" max="7" width="10.875" style="67" customWidth="1"/>
    <col min="8" max="8" width="11.375" style="67" customWidth="1"/>
    <col min="9" max="10" width="14.375" style="67" bestFit="1" customWidth="1"/>
    <col min="11" max="11" width="8.875" style="140" customWidth="1"/>
    <col min="12" max="15" width="8.875" style="72" customWidth="1"/>
    <col min="16" max="19" width="8.625" style="71" hidden="1" customWidth="1"/>
    <col min="20" max="21" width="8.625" style="72" hidden="1" customWidth="1"/>
    <col min="22" max="22" width="10.625" style="71" hidden="1" customWidth="1"/>
    <col min="23" max="23" width="10.625" style="71" bestFit="1" customWidth="1"/>
    <col min="24" max="16384" width="9" style="71"/>
  </cols>
  <sheetData>
    <row r="1" spans="1:27" ht="23.25" customHeight="1">
      <c r="A1" s="182" t="s">
        <v>15</v>
      </c>
      <c r="B1" s="182"/>
      <c r="C1" s="182"/>
      <c r="D1" s="182"/>
      <c r="E1" s="182"/>
      <c r="F1" s="182"/>
      <c r="G1" s="182"/>
      <c r="H1" s="182"/>
      <c r="I1" s="182"/>
      <c r="J1" s="182"/>
      <c r="K1" s="182"/>
      <c r="L1" s="70"/>
      <c r="M1" s="70"/>
      <c r="N1" s="70"/>
      <c r="O1" s="70"/>
      <c r="P1" s="70"/>
      <c r="Q1" s="70"/>
      <c r="R1" s="70"/>
      <c r="S1" s="70"/>
      <c r="T1" s="70"/>
      <c r="U1" s="70"/>
    </row>
    <row r="2" spans="1:27" ht="23.25" customHeight="1">
      <c r="A2" s="183" t="str">
        <f>'3. KT'!A2:U2</f>
        <v>(Kèm theo Nghị quyết số 23/NQ-HĐND ngày 23/12/2025 của HĐND xã Phiêng Pằn)</v>
      </c>
      <c r="B2" s="183"/>
      <c r="C2" s="183"/>
      <c r="D2" s="183"/>
      <c r="E2" s="183"/>
      <c r="F2" s="183"/>
      <c r="G2" s="183"/>
      <c r="H2" s="183"/>
      <c r="I2" s="183"/>
      <c r="J2" s="183"/>
      <c r="K2" s="183"/>
      <c r="L2" s="59"/>
      <c r="M2" s="59"/>
      <c r="N2" s="59"/>
      <c r="O2" s="59"/>
      <c r="P2" s="59"/>
      <c r="Q2" s="59"/>
      <c r="R2" s="59"/>
      <c r="S2" s="59"/>
      <c r="T2" s="59"/>
      <c r="U2" s="59"/>
    </row>
    <row r="3" spans="1:27" ht="17.25" customHeight="1"/>
    <row r="4" spans="1:27" s="138" customFormat="1" ht="22.5" customHeight="1">
      <c r="A4" s="184" t="s">
        <v>0</v>
      </c>
      <c r="B4" s="184" t="s">
        <v>1</v>
      </c>
      <c r="C4" s="184" t="s">
        <v>2</v>
      </c>
      <c r="D4" s="186" t="s">
        <v>280</v>
      </c>
      <c r="E4" s="187" t="s">
        <v>267</v>
      </c>
      <c r="F4" s="187"/>
      <c r="G4" s="187"/>
      <c r="H4" s="187" t="s">
        <v>269</v>
      </c>
      <c r="I4" s="187" t="s">
        <v>260</v>
      </c>
      <c r="J4" s="187"/>
      <c r="K4" s="187" t="s">
        <v>261</v>
      </c>
      <c r="P4" s="185" t="s">
        <v>26</v>
      </c>
      <c r="Q4" s="185" t="s">
        <v>176</v>
      </c>
      <c r="R4" s="185"/>
      <c r="S4" s="185"/>
      <c r="T4" s="185"/>
      <c r="U4" s="185"/>
    </row>
    <row r="5" spans="1:27" s="138" customFormat="1" ht="48.75" customHeight="1">
      <c r="A5" s="184"/>
      <c r="B5" s="184"/>
      <c r="C5" s="184"/>
      <c r="D5" s="186"/>
      <c r="E5" s="141" t="s">
        <v>264</v>
      </c>
      <c r="F5" s="141" t="s">
        <v>268</v>
      </c>
      <c r="G5" s="141" t="s">
        <v>265</v>
      </c>
      <c r="H5" s="187"/>
      <c r="I5" s="141" t="s">
        <v>270</v>
      </c>
      <c r="J5" s="141" t="s">
        <v>271</v>
      </c>
      <c r="K5" s="187"/>
      <c r="P5" s="185"/>
      <c r="Q5" s="138">
        <v>2026</v>
      </c>
      <c r="R5" s="138">
        <v>2027</v>
      </c>
      <c r="S5" s="138">
        <v>2028</v>
      </c>
      <c r="T5" s="138">
        <v>2029</v>
      </c>
      <c r="U5" s="138">
        <v>2030</v>
      </c>
    </row>
    <row r="6" spans="1:27" s="138" customFormat="1" ht="33.950000000000003" customHeight="1">
      <c r="A6" s="45" t="s">
        <v>6</v>
      </c>
      <c r="B6" s="145" t="s">
        <v>80</v>
      </c>
      <c r="C6" s="45"/>
      <c r="D6" s="143"/>
      <c r="E6" s="143"/>
      <c r="F6" s="143"/>
      <c r="G6" s="143"/>
      <c r="H6" s="143"/>
      <c r="I6" s="143"/>
      <c r="J6" s="143"/>
      <c r="K6" s="141"/>
    </row>
    <row r="7" spans="1:27" ht="33.950000000000003" customHeight="1">
      <c r="A7" s="137"/>
      <c r="B7" s="139" t="s">
        <v>81</v>
      </c>
      <c r="C7" s="137" t="s">
        <v>82</v>
      </c>
      <c r="D7" s="144">
        <f>23580/1000</f>
        <v>23.58</v>
      </c>
      <c r="E7" s="144">
        <f>P7</f>
        <v>25.218</v>
      </c>
      <c r="F7" s="144">
        <f>E7</f>
        <v>25.218</v>
      </c>
      <c r="G7" s="144">
        <f>F7</f>
        <v>25.218</v>
      </c>
      <c r="H7" s="144">
        <f>Q7</f>
        <v>25.974540000000001</v>
      </c>
      <c r="I7" s="144">
        <f>G7/D7*100</f>
        <v>106.94656488549619</v>
      </c>
      <c r="J7" s="144">
        <f>H7/G7*100</f>
        <v>103</v>
      </c>
      <c r="K7" s="142"/>
      <c r="L7"/>
      <c r="M7" t="s">
        <v>382</v>
      </c>
      <c r="N7"/>
      <c r="O7"/>
      <c r="P7">
        <f>25218/1000</f>
        <v>25.218</v>
      </c>
      <c r="Q7">
        <f>P7+(P7*0.03)</f>
        <v>25.974540000000001</v>
      </c>
      <c r="R7">
        <f>Q7+(Q7*0.03)</f>
        <v>26.753776200000001</v>
      </c>
      <c r="S7">
        <f>R7+(R7*0.03)</f>
        <v>27.556389486</v>
      </c>
      <c r="T7">
        <f>S7+(S7*0.03)</f>
        <v>28.383081170579999</v>
      </c>
      <c r="U7">
        <f>T7+(T7*0.03)</f>
        <v>29.234573605697399</v>
      </c>
      <c r="V7" s="71">
        <f>Q7/P7*100</f>
        <v>103</v>
      </c>
      <c r="W7" s="71">
        <f>R7/Q7*100</f>
        <v>103</v>
      </c>
      <c r="X7" s="71">
        <f>S7/R7*100</f>
        <v>103</v>
      </c>
      <c r="Y7" s="71">
        <f>T7/S7*100</f>
        <v>103</v>
      </c>
      <c r="Z7" s="71">
        <f>U7/T7*100</f>
        <v>103</v>
      </c>
      <c r="AA7"/>
    </row>
    <row r="8" spans="1:27" ht="33.950000000000003" customHeight="1">
      <c r="A8" s="137"/>
      <c r="B8" s="139" t="s">
        <v>83</v>
      </c>
      <c r="C8" s="137" t="s">
        <v>4</v>
      </c>
      <c r="D8" s="144">
        <v>1.02</v>
      </c>
      <c r="E8" s="144">
        <v>1.02</v>
      </c>
      <c r="F8" s="144">
        <v>1.02</v>
      </c>
      <c r="G8" s="144">
        <v>1.02</v>
      </c>
      <c r="H8" s="144">
        <v>0.99</v>
      </c>
      <c r="I8" s="144">
        <f>G8/D8*100</f>
        <v>100</v>
      </c>
      <c r="J8" s="144">
        <f>H8/G8*100</f>
        <v>97.058823529411768</v>
      </c>
      <c r="K8" s="142"/>
      <c r="L8"/>
      <c r="M8" s="71" t="s">
        <v>383</v>
      </c>
      <c r="N8"/>
      <c r="O8"/>
      <c r="P8">
        <v>1.02</v>
      </c>
      <c r="Q8">
        <v>0.99</v>
      </c>
      <c r="R8">
        <v>0.96</v>
      </c>
      <c r="S8">
        <v>0.93</v>
      </c>
      <c r="T8">
        <v>0.9</v>
      </c>
      <c r="U8">
        <v>0.97</v>
      </c>
      <c r="V8" s="71">
        <f>T7/S7*100</f>
        <v>103</v>
      </c>
    </row>
    <row r="9" spans="1:27" ht="33.950000000000003" customHeight="1">
      <c r="A9" s="137"/>
      <c r="B9" s="139" t="s">
        <v>84</v>
      </c>
      <c r="C9" s="137" t="s">
        <v>85</v>
      </c>
      <c r="D9" s="144">
        <v>0.3</v>
      </c>
      <c r="E9" s="144">
        <v>0.3</v>
      </c>
      <c r="F9" s="144">
        <v>0.3</v>
      </c>
      <c r="G9" s="144">
        <v>0.3</v>
      </c>
      <c r="H9" s="144">
        <v>0.3</v>
      </c>
      <c r="I9" s="144">
        <f>G9/D9*100</f>
        <v>100</v>
      </c>
      <c r="J9" s="144">
        <f>H9/G9*100</f>
        <v>100</v>
      </c>
      <c r="K9" s="142"/>
      <c r="L9"/>
      <c r="M9" s="71" t="s">
        <v>384</v>
      </c>
      <c r="N9"/>
      <c r="O9"/>
      <c r="P9">
        <v>0.3</v>
      </c>
      <c r="Q9">
        <v>0.3</v>
      </c>
      <c r="R9">
        <v>0.3</v>
      </c>
      <c r="S9">
        <v>0.3</v>
      </c>
      <c r="T9">
        <v>0.3</v>
      </c>
      <c r="U9">
        <v>0.3</v>
      </c>
    </row>
    <row r="10" spans="1:27" ht="33.950000000000003" customHeight="1">
      <c r="A10" s="137"/>
      <c r="B10" s="139" t="s">
        <v>86</v>
      </c>
      <c r="C10" s="137" t="s">
        <v>4</v>
      </c>
      <c r="D10" s="144">
        <v>117.5</v>
      </c>
      <c r="E10" s="144">
        <v>117.5</v>
      </c>
      <c r="F10" s="144">
        <v>117.5</v>
      </c>
      <c r="G10" s="144">
        <v>117.5</v>
      </c>
      <c r="H10" s="144">
        <v>117.3</v>
      </c>
      <c r="I10" s="144">
        <f>G10/D10*100</f>
        <v>100</v>
      </c>
      <c r="J10" s="144">
        <f>H10/G10*100</f>
        <v>99.829787234042556</v>
      </c>
      <c r="K10" s="142"/>
      <c r="L10"/>
      <c r="M10"/>
      <c r="N10"/>
      <c r="O10"/>
      <c r="P10">
        <v>117.5</v>
      </c>
      <c r="Q10">
        <v>117.3</v>
      </c>
      <c r="R10">
        <v>117.1</v>
      </c>
      <c r="S10">
        <v>116.9</v>
      </c>
      <c r="T10">
        <v>116.7</v>
      </c>
      <c r="U10">
        <v>116.5</v>
      </c>
    </row>
    <row r="11" spans="1:27" s="138" customFormat="1" ht="29.45" customHeight="1">
      <c r="A11" s="45" t="s">
        <v>7</v>
      </c>
      <c r="B11" s="145" t="s">
        <v>87</v>
      </c>
      <c r="C11" s="45"/>
      <c r="D11" s="143"/>
      <c r="E11" s="143"/>
      <c r="F11" s="143"/>
      <c r="G11" s="143"/>
      <c r="H11" s="143"/>
      <c r="I11" s="143"/>
      <c r="J11" s="143"/>
      <c r="K11" s="141"/>
    </row>
    <row r="12" spans="1:27" ht="48.95" customHeight="1">
      <c r="A12" s="137"/>
      <c r="B12" s="139" t="s">
        <v>207</v>
      </c>
      <c r="C12" s="137" t="s">
        <v>88</v>
      </c>
      <c r="D12" s="144">
        <v>13996</v>
      </c>
      <c r="E12" s="144">
        <f>P12</f>
        <v>14429</v>
      </c>
      <c r="F12" s="144">
        <f t="shared" ref="F12:G19" si="0">E12</f>
        <v>14429</v>
      </c>
      <c r="G12" s="144">
        <f t="shared" si="0"/>
        <v>14429</v>
      </c>
      <c r="H12" s="144">
        <v>14588</v>
      </c>
      <c r="I12" s="144">
        <f t="shared" ref="I12:I18" si="1">G12/D12*100</f>
        <v>103.09374106887684</v>
      </c>
      <c r="J12" s="144">
        <f t="shared" ref="J12:J18" si="2">H12/G12*100</f>
        <v>101.10194746690692</v>
      </c>
      <c r="K12" s="142"/>
      <c r="L12"/>
      <c r="M12"/>
      <c r="N12"/>
      <c r="O12"/>
      <c r="P12">
        <v>14429</v>
      </c>
      <c r="Q12">
        <v>14588</v>
      </c>
      <c r="R12">
        <v>14748</v>
      </c>
      <c r="S12">
        <v>14910</v>
      </c>
      <c r="T12">
        <v>15074</v>
      </c>
      <c r="U12">
        <v>15240</v>
      </c>
    </row>
    <row r="13" spans="1:27" ht="39" customHeight="1">
      <c r="A13" s="137"/>
      <c r="B13" s="139" t="s">
        <v>208</v>
      </c>
      <c r="C13" s="137" t="s">
        <v>88</v>
      </c>
      <c r="D13" s="144">
        <f>E13-(0.03*E13)</f>
        <v>13436.44</v>
      </c>
      <c r="E13" s="144">
        <v>13852</v>
      </c>
      <c r="F13" s="144">
        <f t="shared" si="0"/>
        <v>13852</v>
      </c>
      <c r="G13" s="144">
        <f t="shared" si="0"/>
        <v>13852</v>
      </c>
      <c r="H13" s="144">
        <v>14004</v>
      </c>
      <c r="I13" s="144">
        <f t="shared" si="1"/>
        <v>103.09278350515463</v>
      </c>
      <c r="J13" s="144">
        <f t="shared" si="2"/>
        <v>101.09731446722495</v>
      </c>
      <c r="K13" s="142"/>
      <c r="L13"/>
      <c r="M13"/>
      <c r="N13"/>
      <c r="O13"/>
      <c r="P13">
        <f t="shared" ref="P13:U13" si="3">P12*96%</f>
        <v>13851.84</v>
      </c>
      <c r="Q13">
        <f t="shared" si="3"/>
        <v>14004.48</v>
      </c>
      <c r="R13">
        <f t="shared" si="3"/>
        <v>14158.08</v>
      </c>
      <c r="S13">
        <f t="shared" si="3"/>
        <v>14313.6</v>
      </c>
      <c r="T13">
        <f t="shared" si="3"/>
        <v>14471.039999999999</v>
      </c>
      <c r="U13">
        <f t="shared" si="3"/>
        <v>14630.4</v>
      </c>
    </row>
    <row r="14" spans="1:27" ht="63" customHeight="1">
      <c r="A14" s="137"/>
      <c r="B14" s="139" t="s">
        <v>89</v>
      </c>
      <c r="C14" s="137" t="s">
        <v>4</v>
      </c>
      <c r="D14" s="144">
        <v>14</v>
      </c>
      <c r="E14" s="144">
        <f t="shared" ref="E14:E19" si="4">P14</f>
        <v>15</v>
      </c>
      <c r="F14" s="144">
        <f>E14</f>
        <v>15</v>
      </c>
      <c r="G14" s="144">
        <f t="shared" si="0"/>
        <v>15</v>
      </c>
      <c r="H14" s="144">
        <v>16</v>
      </c>
      <c r="I14" s="144">
        <f t="shared" si="1"/>
        <v>107.14285714285714</v>
      </c>
      <c r="J14" s="144">
        <f t="shared" si="2"/>
        <v>106.66666666666667</v>
      </c>
      <c r="K14" s="142"/>
      <c r="L14"/>
      <c r="M14"/>
      <c r="N14"/>
      <c r="O14"/>
      <c r="P14">
        <v>15</v>
      </c>
      <c r="Q14">
        <v>16</v>
      </c>
      <c r="R14">
        <v>17</v>
      </c>
      <c r="S14">
        <v>18</v>
      </c>
      <c r="T14">
        <v>19</v>
      </c>
      <c r="U14">
        <v>20</v>
      </c>
    </row>
    <row r="15" spans="1:27" ht="63" customHeight="1">
      <c r="A15" s="137"/>
      <c r="B15" s="139" t="s">
        <v>90</v>
      </c>
      <c r="C15" s="137" t="s">
        <v>88</v>
      </c>
      <c r="D15" s="144">
        <v>300</v>
      </c>
      <c r="E15" s="144">
        <f t="shared" si="4"/>
        <v>350</v>
      </c>
      <c r="F15" s="144">
        <f t="shared" si="0"/>
        <v>350</v>
      </c>
      <c r="G15" s="144">
        <f t="shared" si="0"/>
        <v>350</v>
      </c>
      <c r="H15" s="144">
        <f>'[3]4. XH'!$E$15</f>
        <v>400</v>
      </c>
      <c r="I15" s="144">
        <f t="shared" si="1"/>
        <v>116.66666666666667</v>
      </c>
      <c r="J15" s="144">
        <f t="shared" si="2"/>
        <v>114.28571428571428</v>
      </c>
      <c r="K15" s="142"/>
      <c r="L15"/>
      <c r="M15"/>
      <c r="N15"/>
      <c r="O15"/>
      <c r="P15">
        <v>350</v>
      </c>
      <c r="Q15">
        <v>400</v>
      </c>
      <c r="R15">
        <v>400</v>
      </c>
      <c r="S15">
        <v>400</v>
      </c>
      <c r="T15">
        <v>400</v>
      </c>
      <c r="U15">
        <v>400</v>
      </c>
    </row>
    <row r="16" spans="1:27" ht="63" customHeight="1">
      <c r="A16" s="137"/>
      <c r="B16" s="139" t="s">
        <v>91</v>
      </c>
      <c r="C16" s="137" t="s">
        <v>4</v>
      </c>
      <c r="D16" s="144">
        <f>'1. Các chỉ tiêu chủ yếu (chuan)'!D17</f>
        <v>71</v>
      </c>
      <c r="E16" s="144">
        <f>'1. Các chỉ tiêu chủ yếu (chuan)'!E17</f>
        <v>70</v>
      </c>
      <c r="F16" s="144">
        <f>'1. Các chỉ tiêu chủ yếu (chuan)'!F17</f>
        <v>70</v>
      </c>
      <c r="G16" s="144">
        <f>'1. Các chỉ tiêu chủ yếu (chuan)'!G17</f>
        <v>70</v>
      </c>
      <c r="H16" s="144">
        <f>'1. Các chỉ tiêu chủ yếu (chuan)'!H17</f>
        <v>68</v>
      </c>
      <c r="I16" s="144" t="str">
        <f>'1. Các chỉ tiêu chủ yếu (chuan)'!I17</f>
        <v>Giảm 1%</v>
      </c>
      <c r="J16" s="144" t="str">
        <f>'1. Các chỉ tiêu chủ yếu (chuan)'!J17</f>
        <v>Giảm 2%</v>
      </c>
      <c r="K16" s="142"/>
      <c r="L16"/>
      <c r="M16"/>
      <c r="N16"/>
      <c r="O16"/>
      <c r="P16">
        <f>'1. Các chỉ tiêu chủ yếu (chuan)'!R17</f>
        <v>70</v>
      </c>
      <c r="Q16">
        <f>'1. Các chỉ tiêu chủ yếu (chuan)'!S17</f>
        <v>70</v>
      </c>
      <c r="R16">
        <f>'1. Các chỉ tiêu chủ yếu (chuan)'!T17</f>
        <v>68</v>
      </c>
      <c r="S16">
        <f>'1. Các chỉ tiêu chủ yếu (chuan)'!U17</f>
        <v>67</v>
      </c>
      <c r="T16">
        <f>'1. Các chỉ tiêu chủ yếu (chuan)'!V17</f>
        <v>66</v>
      </c>
      <c r="U16">
        <f>'1. Các chỉ tiêu chủ yếu (chuan)'!W17</f>
        <v>65</v>
      </c>
    </row>
    <row r="17" spans="1:21" ht="63" customHeight="1">
      <c r="A17" s="137"/>
      <c r="B17" s="139" t="s">
        <v>92</v>
      </c>
      <c r="C17" s="137" t="s">
        <v>88</v>
      </c>
      <c r="D17" s="144">
        <v>4</v>
      </c>
      <c r="E17" s="144">
        <f t="shared" si="4"/>
        <v>5</v>
      </c>
      <c r="F17" s="144">
        <f t="shared" si="0"/>
        <v>5</v>
      </c>
      <c r="G17" s="144">
        <f t="shared" si="0"/>
        <v>5</v>
      </c>
      <c r="H17" s="144">
        <f>Q17</f>
        <v>18</v>
      </c>
      <c r="I17" s="144">
        <f t="shared" si="1"/>
        <v>125</v>
      </c>
      <c r="J17" s="144">
        <f t="shared" si="2"/>
        <v>360</v>
      </c>
      <c r="K17" s="142"/>
      <c r="L17"/>
      <c r="M17"/>
      <c r="N17"/>
      <c r="O17"/>
      <c r="P17">
        <v>5</v>
      </c>
      <c r="Q17">
        <v>18</v>
      </c>
      <c r="R17">
        <v>19</v>
      </c>
      <c r="S17">
        <v>19</v>
      </c>
      <c r="T17">
        <v>19</v>
      </c>
      <c r="U17">
        <v>19</v>
      </c>
    </row>
    <row r="18" spans="1:21" ht="63" customHeight="1">
      <c r="A18" s="137"/>
      <c r="B18" s="139" t="s">
        <v>93</v>
      </c>
      <c r="C18" s="137" t="s">
        <v>88</v>
      </c>
      <c r="D18" s="144">
        <v>3500</v>
      </c>
      <c r="E18" s="144">
        <f>'[4]4. XH'!$D$18</f>
        <v>3622</v>
      </c>
      <c r="F18" s="144">
        <f t="shared" si="0"/>
        <v>3622</v>
      </c>
      <c r="G18" s="144">
        <f t="shared" si="0"/>
        <v>3622</v>
      </c>
      <c r="H18" s="144">
        <f>'[4]4. XH'!$E$18</f>
        <v>4027</v>
      </c>
      <c r="I18" s="144">
        <f t="shared" si="1"/>
        <v>103.48571428571429</v>
      </c>
      <c r="J18" s="144">
        <f t="shared" si="2"/>
        <v>111.18166758696853</v>
      </c>
      <c r="K18" s="142"/>
      <c r="L18"/>
      <c r="M18"/>
      <c r="N18"/>
      <c r="O18"/>
      <c r="P18">
        <v>3621.6790000000001</v>
      </c>
      <c r="Q18">
        <v>4026.2880000000005</v>
      </c>
      <c r="R18">
        <v>4439.1480000000001</v>
      </c>
      <c r="S18">
        <v>4845.75</v>
      </c>
      <c r="T18">
        <v>5200.53</v>
      </c>
      <c r="U18">
        <v>5334</v>
      </c>
    </row>
    <row r="19" spans="1:21" ht="46.5" customHeight="1">
      <c r="A19" s="137"/>
      <c r="B19" s="139" t="s">
        <v>94</v>
      </c>
      <c r="C19" s="137" t="s">
        <v>4</v>
      </c>
      <c r="D19" s="144">
        <f>E19-(0.03*E19)</f>
        <v>24.347000000000001</v>
      </c>
      <c r="E19" s="144">
        <f t="shared" si="4"/>
        <v>25.1</v>
      </c>
      <c r="F19" s="144">
        <f t="shared" si="0"/>
        <v>25.1</v>
      </c>
      <c r="G19" s="144">
        <f t="shared" si="0"/>
        <v>25.1</v>
      </c>
      <c r="H19" s="144">
        <f>Q19</f>
        <v>27.6</v>
      </c>
      <c r="I19" s="144">
        <f>G19/D19*100</f>
        <v>103.09278350515466</v>
      </c>
      <c r="J19" s="144">
        <f>H19/G19*100</f>
        <v>109.96015936254979</v>
      </c>
      <c r="K19" s="142"/>
      <c r="L19"/>
      <c r="M19">
        <f>G19-D19</f>
        <v>0.75300000000000011</v>
      </c>
      <c r="N19"/>
      <c r="O19"/>
      <c r="P19">
        <f>'1. Các chỉ tiêu chủ yếu (chuan)'!R18</f>
        <v>25.1</v>
      </c>
      <c r="Q19">
        <f>'1. Các chỉ tiêu chủ yếu (chuan)'!S18</f>
        <v>27.6</v>
      </c>
      <c r="R19">
        <f>'1. Các chỉ tiêu chủ yếu (chuan)'!T18</f>
        <v>30.1</v>
      </c>
      <c r="S19">
        <f>'1. Các chỉ tiêu chủ yếu (chuan)'!U18</f>
        <v>32.5</v>
      </c>
      <c r="T19">
        <f>'1. Các chỉ tiêu chủ yếu (chuan)'!V18</f>
        <v>34.5</v>
      </c>
      <c r="U19">
        <f>'1. Các chỉ tiêu chủ yếu (chuan)'!W18</f>
        <v>35</v>
      </c>
    </row>
    <row r="20" spans="1:21" ht="46.5" customHeight="1">
      <c r="A20" s="137"/>
      <c r="B20" s="139" t="s">
        <v>95</v>
      </c>
      <c r="C20" s="137" t="s">
        <v>4</v>
      </c>
      <c r="D20" s="144">
        <v>3.8</v>
      </c>
      <c r="E20" s="144">
        <v>4</v>
      </c>
      <c r="F20" s="144">
        <v>4</v>
      </c>
      <c r="G20" s="144">
        <f>F20</f>
        <v>4</v>
      </c>
      <c r="H20" s="144">
        <v>4.4000000000000004</v>
      </c>
      <c r="I20" s="144" t="str">
        <f>'1. Các chỉ tiêu chủ yếu (chuan)'!I19</f>
        <v>Tăng 0,2%</v>
      </c>
      <c r="J20" s="144" t="str">
        <f>'1. Các chỉ tiêu chủ yếu (chuan)'!J19</f>
        <v>Tăng 0,4%</v>
      </c>
      <c r="K20" s="142"/>
      <c r="L20"/>
      <c r="M20"/>
      <c r="N20"/>
      <c r="O20"/>
      <c r="P20">
        <f>'1. Các chỉ tiêu chủ yếu (chuan)'!R19</f>
        <v>4.016</v>
      </c>
      <c r="Q20">
        <f>'1. Các chỉ tiêu chủ yếu (chuan)'!S19</f>
        <v>4.4160000000000004</v>
      </c>
      <c r="R20">
        <f>'1. Các chỉ tiêu chủ yếu (chuan)'!T19</f>
        <v>4.8160000000000007</v>
      </c>
      <c r="S20">
        <f>'1. Các chỉ tiêu chủ yếu (chuan)'!U19</f>
        <v>5.2</v>
      </c>
      <c r="T20">
        <f>'1. Các chỉ tiêu chủ yếu (chuan)'!V19</f>
        <v>5.5200000000000005</v>
      </c>
      <c r="U20">
        <f>'1. Các chỉ tiêu chủ yếu (chuan)'!W19</f>
        <v>5.6000000000000005</v>
      </c>
    </row>
    <row r="21" spans="1:21" s="138" customFormat="1" ht="32.450000000000003" customHeight="1">
      <c r="A21" s="45" t="s">
        <v>9</v>
      </c>
      <c r="B21" s="145" t="s">
        <v>96</v>
      </c>
      <c r="C21" s="45"/>
      <c r="D21" s="143"/>
      <c r="E21" s="143"/>
      <c r="F21" s="143"/>
      <c r="G21" s="143"/>
      <c r="H21" s="143"/>
      <c r="I21" s="143"/>
      <c r="J21" s="143"/>
      <c r="K21" s="141"/>
    </row>
    <row r="22" spans="1:21" ht="30.6" customHeight="1">
      <c r="A22" s="137"/>
      <c r="B22" s="139" t="s">
        <v>191</v>
      </c>
      <c r="C22" s="137" t="s">
        <v>4</v>
      </c>
      <c r="D22" s="144">
        <f>'1. Các chỉ tiêu chủ yếu (chuan)'!D20</f>
        <v>21.76</v>
      </c>
      <c r="E22" s="144">
        <f>'1. Các chỉ tiêu chủ yếu (chuan)'!E20</f>
        <v>18.149999999999999</v>
      </c>
      <c r="F22" s="144">
        <f>'1. Các chỉ tiêu chủ yếu (chuan)'!F20</f>
        <v>17.09</v>
      </c>
      <c r="G22" s="144">
        <f>'1. Các chỉ tiêu chủ yếu (chuan)'!G20</f>
        <v>17.09</v>
      </c>
      <c r="H22" s="144">
        <f>'1. Các chỉ tiêu chủ yếu (chuan)'!H20</f>
        <v>13.672000000000001</v>
      </c>
      <c r="I22" s="144" t="str">
        <f>'1. Các chỉ tiêu chủ yếu (chuan)'!I20</f>
        <v>Giảm 4,67%</v>
      </c>
      <c r="J22" s="144" t="str">
        <f>'1. Các chỉ tiêu chủ yếu (chuan)'!J20</f>
        <v>Giảm 3,42%</v>
      </c>
      <c r="K22" s="142"/>
      <c r="L22"/>
      <c r="M22"/>
      <c r="N22"/>
      <c r="O22"/>
      <c r="P22">
        <f>'1. Các chỉ tiêu chủ yếu (chuan)'!R20</f>
        <v>17.09</v>
      </c>
      <c r="Q22" t="str">
        <f>'1. Các chỉ tiêu chủ yếu (chuan)'!S20</f>
        <v>&lt;16</v>
      </c>
      <c r="R22">
        <f>'1. Các chỉ tiêu chủ yếu (chuan)'!T20</f>
        <v>12</v>
      </c>
      <c r="S22">
        <f>'1. Các chỉ tiêu chủ yếu (chuan)'!U20</f>
        <v>8</v>
      </c>
      <c r="T22">
        <f>'1. Các chỉ tiêu chủ yếu (chuan)'!V20</f>
        <v>4</v>
      </c>
      <c r="U22">
        <f>'1. Các chỉ tiêu chủ yếu (chuan)'!W20</f>
        <v>0</v>
      </c>
    </row>
    <row r="23" spans="1:21" s="138" customFormat="1" ht="48" customHeight="1">
      <c r="A23" s="45" t="s">
        <v>98</v>
      </c>
      <c r="B23" s="145" t="s">
        <v>99</v>
      </c>
      <c r="C23" s="45"/>
      <c r="D23" s="143"/>
      <c r="E23" s="143"/>
      <c r="F23" s="143"/>
      <c r="G23" s="143"/>
      <c r="H23" s="143"/>
      <c r="I23" s="143"/>
      <c r="J23" s="143"/>
      <c r="K23" s="141"/>
    </row>
    <row r="24" spans="1:21" ht="36" customHeight="1">
      <c r="A24" s="137"/>
      <c r="B24" s="139" t="s">
        <v>101</v>
      </c>
      <c r="C24" s="137" t="s">
        <v>97</v>
      </c>
      <c r="D24" s="144">
        <f>D25+D26</f>
        <v>739</v>
      </c>
      <c r="E24" s="144">
        <f>E25+E26</f>
        <v>985</v>
      </c>
      <c r="F24" s="144">
        <f>F25+F26</f>
        <v>985</v>
      </c>
      <c r="G24" s="144">
        <f>G25+G26</f>
        <v>985</v>
      </c>
      <c r="H24" s="144">
        <f>H25+H26</f>
        <v>1280</v>
      </c>
      <c r="I24" s="144">
        <f>G24/D24*100</f>
        <v>133.28822733423544</v>
      </c>
      <c r="J24" s="144">
        <f>H24/G24*100</f>
        <v>129.94923857868019</v>
      </c>
      <c r="K24" s="142"/>
      <c r="L24"/>
      <c r="M24"/>
      <c r="N24"/>
      <c r="O24"/>
      <c r="P24"/>
      <c r="Q24"/>
      <c r="R24"/>
      <c r="S24"/>
      <c r="T24"/>
      <c r="U24"/>
    </row>
    <row r="25" spans="1:21" ht="36" customHeight="1">
      <c r="A25" s="137"/>
      <c r="B25" s="139" t="s">
        <v>102</v>
      </c>
      <c r="C25" s="137" t="s">
        <v>97</v>
      </c>
      <c r="D25" s="144"/>
      <c r="E25" s="144"/>
      <c r="F25" s="144"/>
      <c r="G25" s="144"/>
      <c r="H25" s="144"/>
      <c r="I25" s="144"/>
      <c r="J25" s="144"/>
      <c r="K25" s="142"/>
      <c r="L25"/>
      <c r="M25"/>
      <c r="N25"/>
      <c r="O25"/>
      <c r="P25"/>
      <c r="Q25"/>
      <c r="R25"/>
      <c r="S25"/>
      <c r="T25"/>
      <c r="U25"/>
    </row>
    <row r="26" spans="1:21" ht="36" customHeight="1">
      <c r="A26" s="137"/>
      <c r="B26" s="139" t="s">
        <v>103</v>
      </c>
      <c r="C26" s="137" t="s">
        <v>97</v>
      </c>
      <c r="D26" s="144">
        <v>739</v>
      </c>
      <c r="E26" s="144">
        <v>985</v>
      </c>
      <c r="F26" s="144">
        <v>985</v>
      </c>
      <c r="G26" s="144">
        <v>985</v>
      </c>
      <c r="H26" s="144">
        <v>1280</v>
      </c>
      <c r="I26" s="144">
        <f>G26/D26*100</f>
        <v>133.28822733423544</v>
      </c>
      <c r="J26" s="144">
        <f>H26/G26*100</f>
        <v>129.94923857868019</v>
      </c>
      <c r="K26" s="142"/>
      <c r="L26"/>
      <c r="M26"/>
      <c r="N26"/>
      <c r="O26"/>
      <c r="P26">
        <f t="shared" ref="P26:U26" si="5">P29*P7*1000/100</f>
        <v>5043.6000000000004</v>
      </c>
      <c r="Q26">
        <f t="shared" si="5"/>
        <v>6753.3803999999991</v>
      </c>
      <c r="R26">
        <f t="shared" si="5"/>
        <v>8561.2083839999996</v>
      </c>
      <c r="S26">
        <f t="shared" si="5"/>
        <v>10471.428004680001</v>
      </c>
      <c r="T26">
        <f t="shared" si="5"/>
        <v>12488.555715055199</v>
      </c>
      <c r="U26">
        <f t="shared" si="5"/>
        <v>14617.286802848701</v>
      </c>
    </row>
    <row r="27" spans="1:21" ht="36" customHeight="1">
      <c r="A27" s="137"/>
      <c r="B27" s="139" t="s">
        <v>104</v>
      </c>
      <c r="C27" s="137" t="s">
        <v>4</v>
      </c>
      <c r="D27" s="144">
        <f>D28+D29</f>
        <v>15</v>
      </c>
      <c r="E27" s="144">
        <f>E28+E29</f>
        <v>20</v>
      </c>
      <c r="F27" s="144">
        <f>F28+F29</f>
        <v>20</v>
      </c>
      <c r="G27" s="144">
        <f>G28+G29</f>
        <v>20</v>
      </c>
      <c r="H27" s="144">
        <f>H28+H29</f>
        <v>26</v>
      </c>
      <c r="I27" s="144">
        <f>G27/D27*100</f>
        <v>133.33333333333331</v>
      </c>
      <c r="J27" s="144">
        <f>H27/G27*100</f>
        <v>130</v>
      </c>
      <c r="K27" s="142"/>
      <c r="L27"/>
      <c r="M27"/>
      <c r="N27"/>
      <c r="O27"/>
      <c r="P27"/>
      <c r="Q27"/>
      <c r="R27"/>
      <c r="S27"/>
      <c r="T27"/>
      <c r="U27"/>
    </row>
    <row r="28" spans="1:21" ht="36" customHeight="1">
      <c r="A28" s="137"/>
      <c r="B28" s="139" t="s">
        <v>102</v>
      </c>
      <c r="C28" s="137" t="s">
        <v>4</v>
      </c>
      <c r="D28" s="144"/>
      <c r="E28" s="144"/>
      <c r="F28" s="144"/>
      <c r="G28" s="144"/>
      <c r="H28" s="144"/>
      <c r="I28" s="144"/>
      <c r="J28" s="144"/>
      <c r="K28" s="142"/>
      <c r="L28"/>
      <c r="M28"/>
      <c r="N28"/>
      <c r="O28"/>
      <c r="P28"/>
      <c r="Q28"/>
      <c r="R28"/>
      <c r="S28"/>
      <c r="T28"/>
      <c r="U28"/>
    </row>
    <row r="29" spans="1:21" ht="36" customHeight="1">
      <c r="A29" s="137"/>
      <c r="B29" s="139" t="s">
        <v>103</v>
      </c>
      <c r="C29" s="137" t="s">
        <v>4</v>
      </c>
      <c r="D29" s="144">
        <f>'1. Các chỉ tiêu chủ yếu (chuan)'!D44</f>
        <v>15</v>
      </c>
      <c r="E29" s="144">
        <f>'1. Các chỉ tiêu chủ yếu (chuan)'!E44</f>
        <v>20</v>
      </c>
      <c r="F29" s="144">
        <f>'1. Các chỉ tiêu chủ yếu (chuan)'!F44</f>
        <v>20</v>
      </c>
      <c r="G29" s="144">
        <f>'1. Các chỉ tiêu chủ yếu (chuan)'!G44</f>
        <v>20</v>
      </c>
      <c r="H29" s="144">
        <f>'1. Các chỉ tiêu chủ yếu (chuan)'!H44</f>
        <v>26</v>
      </c>
      <c r="I29" s="144">
        <f>'1. Các chỉ tiêu chủ yếu (chuan)'!I44</f>
        <v>133.33333333333331</v>
      </c>
      <c r="J29" s="144">
        <f>'1. Các chỉ tiêu chủ yếu (chuan)'!J44</f>
        <v>130</v>
      </c>
      <c r="K29" s="142"/>
      <c r="L29"/>
      <c r="M29"/>
      <c r="N29"/>
      <c r="O29"/>
      <c r="P29">
        <f>'1. Các chỉ tiêu chủ yếu (chuan)'!R44</f>
        <v>20</v>
      </c>
      <c r="Q29">
        <f>'1. Các chỉ tiêu chủ yếu (chuan)'!S44</f>
        <v>26</v>
      </c>
      <c r="R29">
        <f>'1. Các chỉ tiêu chủ yếu (chuan)'!T44</f>
        <v>32</v>
      </c>
      <c r="S29">
        <f>'1. Các chỉ tiêu chủ yếu (chuan)'!U44</f>
        <v>38</v>
      </c>
      <c r="T29">
        <f>'1. Các chỉ tiêu chủ yếu (chuan)'!V44</f>
        <v>44</v>
      </c>
      <c r="U29">
        <f>'1. Các chỉ tiêu chủ yếu (chuan)'!W44</f>
        <v>50</v>
      </c>
    </row>
    <row r="30" spans="1:21" s="138" customFormat="1" ht="35.450000000000003" customHeight="1">
      <c r="A30" s="45" t="s">
        <v>105</v>
      </c>
      <c r="B30" s="145" t="s">
        <v>106</v>
      </c>
      <c r="C30" s="45"/>
      <c r="D30" s="143"/>
      <c r="E30" s="143"/>
      <c r="F30" s="143"/>
      <c r="G30" s="143"/>
      <c r="H30" s="143"/>
      <c r="I30" s="143"/>
      <c r="J30" s="143"/>
      <c r="K30" s="141"/>
    </row>
    <row r="31" spans="1:21" ht="63" customHeight="1">
      <c r="A31" s="137"/>
      <c r="B31" s="139" t="s">
        <v>107</v>
      </c>
      <c r="C31" s="137" t="s">
        <v>4</v>
      </c>
      <c r="D31" s="144">
        <f>E31</f>
        <v>100</v>
      </c>
      <c r="E31" s="144">
        <f>P31</f>
        <v>100</v>
      </c>
      <c r="F31" s="144">
        <f>E31</f>
        <v>100</v>
      </c>
      <c r="G31" s="144">
        <f>F31</f>
        <v>100</v>
      </c>
      <c r="H31" s="144">
        <f>G31</f>
        <v>100</v>
      </c>
      <c r="I31" s="144">
        <f>G31/D31*100</f>
        <v>100</v>
      </c>
      <c r="J31" s="144">
        <f>H31/G31*100</f>
        <v>100</v>
      </c>
      <c r="K31" s="142"/>
      <c r="L31"/>
      <c r="M31"/>
      <c r="N31"/>
      <c r="O31"/>
      <c r="P31">
        <v>100</v>
      </c>
      <c r="Q31">
        <v>100</v>
      </c>
      <c r="R31">
        <v>100</v>
      </c>
      <c r="S31">
        <v>100</v>
      </c>
      <c r="T31">
        <v>100</v>
      </c>
      <c r="U31">
        <v>100</v>
      </c>
    </row>
    <row r="32" spans="1:21" ht="63" customHeight="1">
      <c r="A32" s="137"/>
      <c r="B32" s="139" t="s">
        <v>108</v>
      </c>
      <c r="C32" s="137" t="s">
        <v>88</v>
      </c>
      <c r="D32" s="144">
        <v>479</v>
      </c>
      <c r="E32" s="144">
        <f>'[4]4. XH'!$D$33</f>
        <v>504</v>
      </c>
      <c r="F32" s="144">
        <f>E32</f>
        <v>504</v>
      </c>
      <c r="G32" s="144">
        <f>F32</f>
        <v>504</v>
      </c>
      <c r="H32" s="144">
        <f>'[4]4. XH'!$E$33</f>
        <v>936</v>
      </c>
      <c r="I32" s="144">
        <f>G32/D32*100</f>
        <v>105.21920668058455</v>
      </c>
      <c r="J32" s="144">
        <f>H32/G32*100</f>
        <v>185.71428571428572</v>
      </c>
      <c r="K32" s="142"/>
      <c r="L32"/>
      <c r="M32"/>
      <c r="N32"/>
      <c r="O32"/>
      <c r="P32">
        <v>504.36</v>
      </c>
      <c r="Q32">
        <v>935.08344000000011</v>
      </c>
      <c r="R32">
        <v>1391.1963624000002</v>
      </c>
      <c r="S32">
        <v>1873.834485048</v>
      </c>
      <c r="T32">
        <v>2384.1788183287204</v>
      </c>
      <c r="U32">
        <v>2923.4573605697401</v>
      </c>
    </row>
    <row r="33" spans="1:21" ht="63" customHeight="1">
      <c r="A33" s="137"/>
      <c r="B33" s="139" t="s">
        <v>109</v>
      </c>
      <c r="C33" s="137" t="s">
        <v>4</v>
      </c>
      <c r="D33" s="144">
        <v>1.5</v>
      </c>
      <c r="E33" s="144">
        <f>P33</f>
        <v>2</v>
      </c>
      <c r="F33" s="144">
        <f>E33</f>
        <v>2</v>
      </c>
      <c r="G33" s="144">
        <f>F33</f>
        <v>2</v>
      </c>
      <c r="H33" s="144">
        <f>'[3]4. XH'!$E$34</f>
        <v>3.6000000000000005</v>
      </c>
      <c r="I33" s="144">
        <f>G33/D33*100</f>
        <v>133.33333333333331</v>
      </c>
      <c r="J33" s="144">
        <f>H33/G33*100</f>
        <v>180.00000000000003</v>
      </c>
      <c r="K33" s="142"/>
      <c r="L33"/>
      <c r="M33"/>
      <c r="N33"/>
      <c r="O33"/>
      <c r="P33">
        <v>2</v>
      </c>
      <c r="Q33">
        <v>3.6000000000000005</v>
      </c>
      <c r="R33">
        <v>5.2</v>
      </c>
      <c r="S33">
        <v>6.8000000000000007</v>
      </c>
      <c r="T33">
        <v>8.4</v>
      </c>
      <c r="U33">
        <v>10</v>
      </c>
    </row>
    <row r="34" spans="1:21" ht="40.5" customHeight="1">
      <c r="A34" s="137"/>
      <c r="B34" s="139" t="s">
        <v>344</v>
      </c>
      <c r="C34" s="137" t="s">
        <v>240</v>
      </c>
      <c r="D34" s="144" t="str">
        <f>'1. Các chỉ tiêu chủ yếu (chuan)'!D27</f>
        <v>0/10</v>
      </c>
      <c r="E34" s="144" t="str">
        <f>'1. Các chỉ tiêu chủ yếu (chuan)'!E27</f>
        <v>3/10</v>
      </c>
      <c r="F34" s="144" t="str">
        <f>'1. Các chỉ tiêu chủ yếu (chuan)'!F27</f>
        <v>3/10</v>
      </c>
      <c r="G34" s="144" t="str">
        <f>'1. Các chỉ tiêu chủ yếu (chuan)'!G27</f>
        <v>3/10</v>
      </c>
      <c r="H34" s="144" t="str">
        <f>'1. Các chỉ tiêu chủ yếu (chuan)'!H27</f>
        <v>6/10</v>
      </c>
      <c r="I34" s="144" t="str">
        <f>'1. Các chỉ tiêu chủ yếu (chuan)'!I27</f>
        <v>Tăng 3 tiêu chí</v>
      </c>
      <c r="J34" s="144" t="str">
        <f>'1. Các chỉ tiêu chủ yếu (chuan)'!J27</f>
        <v>Tăng 3 tiêu chí</v>
      </c>
      <c r="K34" s="142"/>
      <c r="L34"/>
      <c r="M34"/>
      <c r="N34"/>
      <c r="O34"/>
      <c r="P34" t="s">
        <v>248</v>
      </c>
      <c r="Q34" t="s">
        <v>249</v>
      </c>
      <c r="R34" t="s">
        <v>250</v>
      </c>
      <c r="S34" t="s">
        <v>250</v>
      </c>
      <c r="T34" t="s">
        <v>250</v>
      </c>
      <c r="U34" t="s">
        <v>250</v>
      </c>
    </row>
    <row r="35" spans="1:21" ht="49.5" customHeight="1">
      <c r="A35" s="137"/>
      <c r="B35" s="139" t="s">
        <v>110</v>
      </c>
      <c r="C35" s="137" t="s">
        <v>8</v>
      </c>
      <c r="D35" s="144">
        <f>'1. Các chỉ tiêu chủ yếu (chuan)'!D25</f>
        <v>5.9481322864620507</v>
      </c>
      <c r="E35" s="144">
        <f>D35</f>
        <v>5.9481322864620507</v>
      </c>
      <c r="F35" s="144">
        <f>E35</f>
        <v>5.9481322864620507</v>
      </c>
      <c r="G35" s="144">
        <f>F35</f>
        <v>5.9481322864620507</v>
      </c>
      <c r="H35" s="144">
        <f>'1. Các chỉ tiêu chủ yếu (chuan)'!H25</f>
        <v>5.7748857150116999</v>
      </c>
      <c r="I35" s="144">
        <f>G35/D35*100</f>
        <v>100</v>
      </c>
      <c r="J35" s="144">
        <f>H35/G35*100</f>
        <v>97.087378640776706</v>
      </c>
      <c r="K35" s="142"/>
      <c r="L35"/>
      <c r="M35"/>
      <c r="N35"/>
      <c r="O35"/>
      <c r="P35">
        <v>15</v>
      </c>
      <c r="Q35">
        <v>15</v>
      </c>
      <c r="R35">
        <v>15</v>
      </c>
      <c r="S35">
        <v>15</v>
      </c>
      <c r="T35">
        <v>15</v>
      </c>
      <c r="U35">
        <v>15</v>
      </c>
    </row>
    <row r="36" spans="1:21" ht="49.5" customHeight="1">
      <c r="A36" s="137"/>
      <c r="B36" s="139" t="s">
        <v>111</v>
      </c>
      <c r="C36" s="137" t="s">
        <v>112</v>
      </c>
      <c r="D36" s="144">
        <f>'1. Các chỉ tiêu chủ yếu (chuan)'!D24</f>
        <v>1.1896264572924102</v>
      </c>
      <c r="E36" s="144">
        <f>'1. Các chỉ tiêu chủ yếu (chuan)'!E24</f>
        <v>1.1896264572924102</v>
      </c>
      <c r="F36" s="144">
        <f>'1. Các chỉ tiêu chủ yếu (chuan)'!F24</f>
        <v>1.1896264572924102</v>
      </c>
      <c r="G36" s="144">
        <f>'1. Các chỉ tiêu chủ yếu (chuan)'!G24</f>
        <v>1.1896264572924102</v>
      </c>
      <c r="H36" s="144">
        <f>'1. Các chỉ tiêu chủ yếu (chuan)'!H24</f>
        <v>1.5399695240031199</v>
      </c>
      <c r="I36" s="144">
        <f>'1. Các chỉ tiêu chủ yếu (chuan)'!I24</f>
        <v>100</v>
      </c>
      <c r="J36" s="144">
        <f>'1. Các chỉ tiêu chủ yếu (chuan)'!J24</f>
        <v>129.44983818770226</v>
      </c>
      <c r="K36" s="142"/>
      <c r="L36"/>
      <c r="M36"/>
      <c r="N36"/>
      <c r="O36"/>
      <c r="P36">
        <v>3</v>
      </c>
      <c r="Q36">
        <v>3</v>
      </c>
      <c r="R36">
        <v>3</v>
      </c>
      <c r="S36">
        <v>4</v>
      </c>
      <c r="T36">
        <v>4</v>
      </c>
      <c r="U36">
        <v>5</v>
      </c>
    </row>
    <row r="37" spans="1:21" ht="49.5" customHeight="1">
      <c r="A37" s="137"/>
      <c r="B37" s="139" t="s">
        <v>356</v>
      </c>
      <c r="C37" s="137" t="s">
        <v>4</v>
      </c>
      <c r="D37" s="144">
        <f>'[4]4. XH'!$D$38</f>
        <v>3</v>
      </c>
      <c r="E37" s="144">
        <f>D37</f>
        <v>3</v>
      </c>
      <c r="F37" s="144">
        <f>E37</f>
        <v>3</v>
      </c>
      <c r="G37" s="144">
        <f>F37</f>
        <v>3</v>
      </c>
      <c r="H37" s="144">
        <f>'[4]4. XH'!$E$38</f>
        <v>4</v>
      </c>
      <c r="I37" s="144">
        <f t="shared" ref="I37:I43" si="6">G37/D37*100</f>
        <v>100</v>
      </c>
      <c r="J37" s="144">
        <f t="shared" ref="J37:J43" si="7">H37/G37*100</f>
        <v>133.33333333333331</v>
      </c>
      <c r="K37" s="142"/>
      <c r="L37"/>
      <c r="M37"/>
      <c r="N37"/>
      <c r="O37"/>
      <c r="P37">
        <v>3</v>
      </c>
      <c r="Q37">
        <v>3</v>
      </c>
      <c r="R37">
        <v>3</v>
      </c>
      <c r="S37">
        <v>4</v>
      </c>
      <c r="T37">
        <v>4</v>
      </c>
      <c r="U37">
        <v>5</v>
      </c>
    </row>
    <row r="38" spans="1:21" ht="48" customHeight="1">
      <c r="A38" s="137"/>
      <c r="B38" s="139" t="s">
        <v>113</v>
      </c>
      <c r="C38" s="137" t="s">
        <v>114</v>
      </c>
      <c r="D38" s="144">
        <f t="shared" ref="D38:D43" si="8">P38</f>
        <v>64</v>
      </c>
      <c r="E38" s="144">
        <f>'[4]4. XH'!$D$39</f>
        <v>64</v>
      </c>
      <c r="F38" s="144">
        <f>E38</f>
        <v>64</v>
      </c>
      <c r="G38" s="144">
        <f>F38</f>
        <v>64</v>
      </c>
      <c r="H38" s="144">
        <f>'[4]4. XH'!$E$39</f>
        <v>65</v>
      </c>
      <c r="I38" s="144">
        <f t="shared" si="6"/>
        <v>100</v>
      </c>
      <c r="J38" s="144">
        <f t="shared" si="7"/>
        <v>101.5625</v>
      </c>
      <c r="K38" s="142"/>
      <c r="L38"/>
      <c r="M38"/>
      <c r="N38"/>
      <c r="O38"/>
      <c r="P38">
        <v>64</v>
      </c>
      <c r="Q38">
        <v>64</v>
      </c>
      <c r="R38">
        <v>64</v>
      </c>
      <c r="S38">
        <v>63</v>
      </c>
      <c r="T38">
        <v>60</v>
      </c>
      <c r="U38">
        <v>60</v>
      </c>
    </row>
    <row r="39" spans="1:21" ht="48" customHeight="1">
      <c r="A39" s="137"/>
      <c r="B39" s="139" t="s">
        <v>115</v>
      </c>
      <c r="C39" s="137" t="s">
        <v>114</v>
      </c>
      <c r="D39" s="144">
        <f>'[4]4. XH'!$D$40</f>
        <v>143</v>
      </c>
      <c r="E39" s="144">
        <f>'[4]4. XH'!$D$40</f>
        <v>143</v>
      </c>
      <c r="F39" s="144">
        <f>E39</f>
        <v>143</v>
      </c>
      <c r="G39" s="144">
        <f>F39</f>
        <v>143</v>
      </c>
      <c r="H39" s="144">
        <f>'[4]4. XH'!$E$40</f>
        <v>144</v>
      </c>
      <c r="I39" s="144">
        <f t="shared" si="6"/>
        <v>100</v>
      </c>
      <c r="J39" s="144">
        <f t="shared" si="7"/>
        <v>100.69930069930071</v>
      </c>
      <c r="K39" s="142"/>
      <c r="L39"/>
      <c r="M39"/>
      <c r="N39"/>
      <c r="O39"/>
      <c r="P39">
        <v>64</v>
      </c>
      <c r="Q39">
        <v>64</v>
      </c>
      <c r="R39">
        <v>64</v>
      </c>
      <c r="S39">
        <v>63</v>
      </c>
      <c r="T39">
        <v>60</v>
      </c>
      <c r="U39">
        <v>60</v>
      </c>
    </row>
    <row r="40" spans="1:21" ht="35.450000000000003" customHeight="1">
      <c r="A40" s="137"/>
      <c r="B40" s="139" t="s">
        <v>116</v>
      </c>
      <c r="C40" s="137" t="s">
        <v>4</v>
      </c>
      <c r="D40" s="144"/>
      <c r="E40" s="144"/>
      <c r="F40" s="144"/>
      <c r="G40" s="144"/>
      <c r="H40" s="144"/>
      <c r="I40" s="144"/>
      <c r="J40" s="144"/>
      <c r="K40" s="142"/>
      <c r="L40"/>
      <c r="M40"/>
      <c r="N40"/>
      <c r="O40"/>
      <c r="P40" t="s">
        <v>345</v>
      </c>
      <c r="Q40" t="s">
        <v>345</v>
      </c>
      <c r="R40" t="s">
        <v>346</v>
      </c>
      <c r="S40" t="s">
        <v>347</v>
      </c>
      <c r="T40" t="s">
        <v>348</v>
      </c>
      <c r="U40" t="s">
        <v>349</v>
      </c>
    </row>
    <row r="41" spans="1:21" ht="35.450000000000003" customHeight="1">
      <c r="A41" s="137"/>
      <c r="B41" s="139" t="s">
        <v>117</v>
      </c>
      <c r="C41" s="137" t="s">
        <v>4</v>
      </c>
      <c r="D41" s="144" t="str">
        <f>P41</f>
        <v>17,51</v>
      </c>
      <c r="E41" s="144">
        <f>'[4]4. XH'!$D$42</f>
        <v>17.510000000000002</v>
      </c>
      <c r="F41" s="144">
        <f t="shared" ref="F41:G43" si="9">E41</f>
        <v>17.510000000000002</v>
      </c>
      <c r="G41" s="144">
        <f t="shared" si="9"/>
        <v>17.510000000000002</v>
      </c>
      <c r="H41" s="144">
        <f>'[4]4. XH'!$E$42</f>
        <v>17</v>
      </c>
      <c r="I41" s="144">
        <f t="shared" si="6"/>
        <v>100</v>
      </c>
      <c r="J41" s="144">
        <f t="shared" si="7"/>
        <v>97.087378640776691</v>
      </c>
      <c r="K41" s="142"/>
      <c r="L41"/>
      <c r="M41"/>
      <c r="N41"/>
      <c r="O41"/>
      <c r="P41" t="s">
        <v>345</v>
      </c>
      <c r="Q41" t="s">
        <v>345</v>
      </c>
      <c r="R41" t="s">
        <v>346</v>
      </c>
      <c r="S41" t="s">
        <v>347</v>
      </c>
      <c r="T41" t="s">
        <v>348</v>
      </c>
      <c r="U41" t="s">
        <v>349</v>
      </c>
    </row>
    <row r="42" spans="1:21" ht="35.450000000000003" customHeight="1">
      <c r="A42" s="137"/>
      <c r="B42" s="139" t="s">
        <v>118</v>
      </c>
      <c r="C42" s="137" t="s">
        <v>4</v>
      </c>
      <c r="D42" s="144" t="str">
        <f t="shared" si="8"/>
        <v>29,8</v>
      </c>
      <c r="E42" s="144">
        <f>'[4]4. XH'!$D$43</f>
        <v>29.8</v>
      </c>
      <c r="F42" s="144">
        <f t="shared" si="9"/>
        <v>29.8</v>
      </c>
      <c r="G42" s="144">
        <f t="shared" si="9"/>
        <v>29.8</v>
      </c>
      <c r="H42" s="144">
        <f>'[4]4. XH'!$E$43</f>
        <v>29</v>
      </c>
      <c r="I42" s="144">
        <f t="shared" si="6"/>
        <v>100</v>
      </c>
      <c r="J42" s="144">
        <f t="shared" si="7"/>
        <v>97.315436241610726</v>
      </c>
      <c r="K42" s="142"/>
      <c r="L42"/>
      <c r="M42"/>
      <c r="N42"/>
      <c r="O42"/>
      <c r="P42" t="s">
        <v>350</v>
      </c>
      <c r="Q42" t="s">
        <v>351</v>
      </c>
      <c r="R42" t="s">
        <v>352</v>
      </c>
      <c r="S42">
        <v>28</v>
      </c>
      <c r="T42" t="s">
        <v>353</v>
      </c>
      <c r="U42" t="s">
        <v>354</v>
      </c>
    </row>
    <row r="43" spans="1:21" ht="35.450000000000003" customHeight="1">
      <c r="A43" s="137"/>
      <c r="B43" s="139" t="s">
        <v>119</v>
      </c>
      <c r="C43" s="137" t="s">
        <v>4</v>
      </c>
      <c r="D43" s="144" t="str">
        <f t="shared" si="8"/>
        <v>82,6</v>
      </c>
      <c r="E43" s="144" t="str">
        <f>'[4]4. XH'!$D$44</f>
        <v>82,6</v>
      </c>
      <c r="F43" s="144" t="str">
        <f t="shared" si="9"/>
        <v>82,6</v>
      </c>
      <c r="G43" s="144" t="str">
        <f t="shared" si="9"/>
        <v>82,6</v>
      </c>
      <c r="H43" s="144">
        <f>'[4]4. XH'!$E$44</f>
        <v>85</v>
      </c>
      <c r="I43" s="144">
        <f t="shared" si="6"/>
        <v>100</v>
      </c>
      <c r="J43" s="144">
        <f t="shared" si="7"/>
        <v>102.90556900726394</v>
      </c>
      <c r="K43" s="142"/>
      <c r="L43"/>
      <c r="M43"/>
      <c r="N43"/>
      <c r="O43"/>
      <c r="P43" t="s">
        <v>355</v>
      </c>
      <c r="Q43">
        <v>85</v>
      </c>
      <c r="R43">
        <v>90</v>
      </c>
      <c r="S43">
        <v>93</v>
      </c>
      <c r="T43">
        <v>95</v>
      </c>
      <c r="U43">
        <v>100</v>
      </c>
    </row>
    <row r="44" spans="1:21" s="138" customFormat="1" ht="42" customHeight="1">
      <c r="A44" s="45" t="s">
        <v>120</v>
      </c>
      <c r="B44" s="145" t="s">
        <v>121</v>
      </c>
      <c r="C44" s="45"/>
      <c r="D44" s="143"/>
      <c r="E44" s="143"/>
      <c r="F44" s="143"/>
      <c r="G44" s="143"/>
      <c r="H44" s="143"/>
      <c r="I44" s="143"/>
      <c r="J44" s="143"/>
      <c r="K44" s="141"/>
    </row>
    <row r="45" spans="1:21" ht="63" customHeight="1">
      <c r="A45" s="137"/>
      <c r="B45" s="139" t="s">
        <v>357</v>
      </c>
      <c r="C45" s="137" t="s">
        <v>4</v>
      </c>
      <c r="D45" s="144">
        <v>17.8</v>
      </c>
      <c r="E45" s="144">
        <f>'[4]4. XH'!$D$46</f>
        <v>17.8</v>
      </c>
      <c r="F45" s="144">
        <f>E45</f>
        <v>17.8</v>
      </c>
      <c r="G45" s="144">
        <f>F45</f>
        <v>17.8</v>
      </c>
      <c r="H45" s="144">
        <f>'[4]4. XH'!$E$46</f>
        <v>24.4</v>
      </c>
      <c r="I45" s="144">
        <f>G45/D45*100</f>
        <v>100</v>
      </c>
      <c r="J45" s="144">
        <f>H45/G45*100</f>
        <v>137.07865168539323</v>
      </c>
      <c r="K45" s="142"/>
      <c r="L45"/>
      <c r="M45"/>
      <c r="N45"/>
      <c r="O45"/>
      <c r="P45"/>
      <c r="Q45"/>
      <c r="R45"/>
      <c r="S45"/>
      <c r="T45"/>
      <c r="U45"/>
    </row>
    <row r="46" spans="1:21" ht="63" customHeight="1">
      <c r="A46" s="137"/>
      <c r="B46" s="139" t="s">
        <v>122</v>
      </c>
      <c r="C46" s="137" t="s">
        <v>4</v>
      </c>
      <c r="D46" s="144">
        <f>'[4]4. XH'!$D$47</f>
        <v>3.5</v>
      </c>
      <c r="E46" s="144">
        <f>'[4]4. XH'!$D$47</f>
        <v>3.5</v>
      </c>
      <c r="F46" s="144">
        <f>E46</f>
        <v>3.5</v>
      </c>
      <c r="G46" s="144">
        <f>F46</f>
        <v>3.5</v>
      </c>
      <c r="H46" s="144">
        <f>'[4]4. XH'!$E$47</f>
        <v>4.2</v>
      </c>
      <c r="I46" s="144">
        <f>G46/D46*100</f>
        <v>100</v>
      </c>
      <c r="J46" s="144">
        <f>H46/G46*100</f>
        <v>120</v>
      </c>
      <c r="K46" s="142"/>
      <c r="L46"/>
      <c r="M46"/>
      <c r="N46"/>
      <c r="O46"/>
      <c r="P46"/>
      <c r="Q46"/>
      <c r="R46"/>
      <c r="S46"/>
      <c r="T46"/>
      <c r="U46"/>
    </row>
    <row r="47" spans="1:21" ht="37.5" customHeight="1">
      <c r="A47" s="137"/>
      <c r="B47" s="139" t="s">
        <v>123</v>
      </c>
      <c r="C47" s="137" t="s">
        <v>124</v>
      </c>
      <c r="D47" s="144">
        <v>0</v>
      </c>
      <c r="E47" s="144">
        <v>0</v>
      </c>
      <c r="F47" s="144">
        <v>0</v>
      </c>
      <c r="G47" s="144">
        <v>0</v>
      </c>
      <c r="H47" s="144">
        <f>'[4]4. XH'!$E$48</f>
        <v>1</v>
      </c>
      <c r="I47" s="144"/>
      <c r="J47" s="144" t="s">
        <v>390</v>
      </c>
      <c r="K47" s="142"/>
      <c r="L47"/>
      <c r="M47"/>
      <c r="N47"/>
      <c r="O47"/>
      <c r="P47"/>
      <c r="Q47"/>
      <c r="R47"/>
      <c r="S47"/>
      <c r="T47"/>
      <c r="U47"/>
    </row>
    <row r="48" spans="1:21" s="138" customFormat="1" ht="41.1" customHeight="1">
      <c r="A48" s="45" t="s">
        <v>125</v>
      </c>
      <c r="B48" s="145" t="s">
        <v>126</v>
      </c>
      <c r="C48" s="45"/>
      <c r="D48" s="143"/>
      <c r="E48" s="143"/>
      <c r="F48" s="143"/>
      <c r="G48" s="143"/>
      <c r="H48" s="143"/>
      <c r="I48" s="143"/>
      <c r="J48" s="143"/>
      <c r="K48" s="141"/>
    </row>
    <row r="49" spans="1:21" ht="45" customHeight="1">
      <c r="A49" s="137"/>
      <c r="B49" s="139" t="s">
        <v>358</v>
      </c>
      <c r="C49" s="137" t="s">
        <v>4</v>
      </c>
      <c r="D49" s="144">
        <f>D50/45*100</f>
        <v>4.4444444444444446</v>
      </c>
      <c r="E49" s="144">
        <f>E50/45*100</f>
        <v>4.4444444444444446</v>
      </c>
      <c r="F49" s="144">
        <f>F50/45*100</f>
        <v>4.4444444444444446</v>
      </c>
      <c r="G49" s="144">
        <f>G50/45*100</f>
        <v>4.4444444444444446</v>
      </c>
      <c r="H49" s="144">
        <f>H50/45*100</f>
        <v>4.4444444444444446</v>
      </c>
      <c r="I49" s="144">
        <f>G49/D49*100</f>
        <v>100</v>
      </c>
      <c r="J49" s="144">
        <f>H49/G49*100</f>
        <v>100</v>
      </c>
      <c r="K49" s="142"/>
      <c r="L49"/>
      <c r="M49"/>
      <c r="N49"/>
      <c r="O49"/>
      <c r="P49"/>
      <c r="Q49"/>
      <c r="R49"/>
      <c r="S49"/>
      <c r="T49"/>
      <c r="U49"/>
    </row>
    <row r="50" spans="1:21" ht="40.5" customHeight="1">
      <c r="A50" s="137"/>
      <c r="B50" s="139" t="s">
        <v>359</v>
      </c>
      <c r="C50" s="137" t="s">
        <v>182</v>
      </c>
      <c r="D50" s="144">
        <v>2</v>
      </c>
      <c r="E50" s="144">
        <v>2</v>
      </c>
      <c r="F50" s="144">
        <v>2</v>
      </c>
      <c r="G50" s="144">
        <v>2</v>
      </c>
      <c r="H50" s="144">
        <v>2</v>
      </c>
      <c r="I50" s="144">
        <f>G50/D50*100</f>
        <v>100</v>
      </c>
      <c r="J50" s="144">
        <f>H50/G50*100</f>
        <v>100</v>
      </c>
      <c r="K50" s="142"/>
      <c r="L50"/>
      <c r="M50"/>
      <c r="N50"/>
      <c r="O50"/>
      <c r="P50"/>
      <c r="Q50"/>
      <c r="R50"/>
      <c r="S50"/>
      <c r="T50"/>
      <c r="U50"/>
    </row>
    <row r="51" spans="1:21" ht="63" customHeight="1">
      <c r="A51" s="137"/>
      <c r="B51" s="139" t="s">
        <v>360</v>
      </c>
      <c r="C51" s="137" t="s">
        <v>156</v>
      </c>
      <c r="D51" s="144">
        <v>10</v>
      </c>
      <c r="E51" s="144">
        <v>10</v>
      </c>
      <c r="F51" s="144">
        <f>E51</f>
        <v>10</v>
      </c>
      <c r="G51" s="144">
        <f>F51</f>
        <v>10</v>
      </c>
      <c r="H51" s="144">
        <v>10</v>
      </c>
      <c r="I51" s="144">
        <f>G51/D51*100</f>
        <v>100</v>
      </c>
      <c r="J51" s="144">
        <f>H51/G51*100</f>
        <v>100</v>
      </c>
      <c r="K51" s="142"/>
      <c r="L51"/>
      <c r="M51"/>
      <c r="N51"/>
      <c r="O51"/>
      <c r="P51"/>
      <c r="Q51"/>
      <c r="R51"/>
      <c r="S51"/>
      <c r="T51"/>
      <c r="U51"/>
    </row>
    <row r="52" spans="1:21" ht="63" customHeight="1">
      <c r="A52" s="137"/>
      <c r="B52" s="139" t="s">
        <v>361</v>
      </c>
      <c r="C52" s="137" t="s">
        <v>4</v>
      </c>
      <c r="D52" s="144">
        <v>95.5</v>
      </c>
      <c r="E52" s="144">
        <v>95.5</v>
      </c>
      <c r="F52" s="144">
        <v>95.5</v>
      </c>
      <c r="G52" s="144">
        <v>95.5</v>
      </c>
      <c r="H52" s="144">
        <v>97.8</v>
      </c>
      <c r="I52" s="144">
        <f t="shared" ref="I52:I61" si="10">G52/D52*100</f>
        <v>100</v>
      </c>
      <c r="J52" s="144">
        <f t="shared" ref="J52:J61" si="11">H52/G52*100</f>
        <v>102.40837696335079</v>
      </c>
      <c r="K52" s="142"/>
      <c r="L52"/>
      <c r="M52"/>
      <c r="N52"/>
      <c r="O52"/>
      <c r="P52"/>
      <c r="Q52"/>
      <c r="R52"/>
      <c r="S52"/>
      <c r="T52"/>
      <c r="U52"/>
    </row>
    <row r="53" spans="1:21" ht="63" customHeight="1">
      <c r="A53" s="137"/>
      <c r="B53" s="139" t="s">
        <v>183</v>
      </c>
      <c r="C53" s="137" t="s">
        <v>179</v>
      </c>
      <c r="D53" s="144">
        <v>43</v>
      </c>
      <c r="E53" s="144">
        <v>43</v>
      </c>
      <c r="F53" s="144">
        <v>43</v>
      </c>
      <c r="G53" s="144">
        <v>43</v>
      </c>
      <c r="H53" s="144">
        <v>44</v>
      </c>
      <c r="I53" s="144">
        <f t="shared" si="10"/>
        <v>100</v>
      </c>
      <c r="J53" s="144">
        <f t="shared" si="11"/>
        <v>102.32558139534885</v>
      </c>
      <c r="K53" s="142"/>
      <c r="L53"/>
      <c r="M53"/>
      <c r="N53"/>
      <c r="O53"/>
      <c r="P53"/>
      <c r="Q53"/>
      <c r="R53"/>
      <c r="S53"/>
      <c r="T53"/>
      <c r="U53"/>
    </row>
    <row r="54" spans="1:21" ht="63" customHeight="1">
      <c r="A54" s="137"/>
      <c r="B54" s="139" t="s">
        <v>184</v>
      </c>
      <c r="C54" s="137" t="s">
        <v>181</v>
      </c>
      <c r="D54" s="144">
        <v>185</v>
      </c>
      <c r="E54" s="144">
        <v>185</v>
      </c>
      <c r="F54" s="144">
        <v>185</v>
      </c>
      <c r="G54" s="144">
        <v>185</v>
      </c>
      <c r="H54" s="144">
        <v>250</v>
      </c>
      <c r="I54" s="144">
        <f t="shared" si="10"/>
        <v>100</v>
      </c>
      <c r="J54" s="144">
        <f t="shared" si="11"/>
        <v>135.13513513513513</v>
      </c>
      <c r="K54" s="142"/>
      <c r="L54"/>
      <c r="M54"/>
      <c r="N54"/>
      <c r="O54"/>
      <c r="P54"/>
      <c r="Q54"/>
      <c r="R54"/>
      <c r="S54"/>
      <c r="T54"/>
      <c r="U54"/>
    </row>
    <row r="55" spans="1:21" ht="63" customHeight="1">
      <c r="A55" s="137"/>
      <c r="B55" s="139" t="s">
        <v>185</v>
      </c>
      <c r="C55" s="137" t="s">
        <v>4</v>
      </c>
      <c r="D55" s="144">
        <v>88.8</v>
      </c>
      <c r="E55" s="144">
        <v>88.8</v>
      </c>
      <c r="F55" s="144">
        <v>88.8</v>
      </c>
      <c r="G55" s="144">
        <v>88.8</v>
      </c>
      <c r="H55" s="144">
        <v>89.1</v>
      </c>
      <c r="I55" s="144">
        <f t="shared" si="10"/>
        <v>100</v>
      </c>
      <c r="J55" s="144">
        <f t="shared" si="11"/>
        <v>100.33783783783782</v>
      </c>
      <c r="K55" s="142"/>
      <c r="L55"/>
      <c r="M55"/>
      <c r="N55"/>
      <c r="O55"/>
      <c r="P55"/>
      <c r="Q55"/>
      <c r="R55"/>
      <c r="S55"/>
      <c r="T55"/>
      <c r="U55"/>
    </row>
    <row r="56" spans="1:21" ht="63" customHeight="1">
      <c r="A56" s="137"/>
      <c r="B56" s="139" t="s">
        <v>362</v>
      </c>
      <c r="C56" s="137" t="s">
        <v>4</v>
      </c>
      <c r="D56" s="144">
        <v>8.9</v>
      </c>
      <c r="E56" s="144">
        <v>8.9</v>
      </c>
      <c r="F56" s="144">
        <v>8.9</v>
      </c>
      <c r="G56" s="144">
        <v>8.9</v>
      </c>
      <c r="H56" s="144">
        <v>22.2</v>
      </c>
      <c r="I56" s="144">
        <f t="shared" si="10"/>
        <v>100</v>
      </c>
      <c r="J56" s="144">
        <f t="shared" si="11"/>
        <v>249.43820224719099</v>
      </c>
      <c r="K56" s="142"/>
      <c r="L56"/>
      <c r="M56"/>
      <c r="N56"/>
      <c r="O56"/>
      <c r="P56"/>
      <c r="Q56"/>
      <c r="R56"/>
      <c r="S56"/>
      <c r="T56"/>
      <c r="U56"/>
    </row>
    <row r="57" spans="1:21" ht="63" customHeight="1">
      <c r="A57" s="137"/>
      <c r="B57" s="139" t="s">
        <v>229</v>
      </c>
      <c r="C57" s="137" t="s">
        <v>4</v>
      </c>
      <c r="D57" s="144">
        <v>10</v>
      </c>
      <c r="E57" s="144">
        <v>10</v>
      </c>
      <c r="F57" s="144">
        <v>10</v>
      </c>
      <c r="G57" s="144">
        <v>10</v>
      </c>
      <c r="H57" s="144">
        <v>25</v>
      </c>
      <c r="I57" s="144">
        <f t="shared" si="10"/>
        <v>100</v>
      </c>
      <c r="J57" s="144">
        <f t="shared" si="11"/>
        <v>250</v>
      </c>
      <c r="K57" s="142"/>
      <c r="L57"/>
      <c r="M57"/>
      <c r="N57"/>
      <c r="O57"/>
      <c r="P57"/>
      <c r="Q57"/>
      <c r="R57"/>
      <c r="S57"/>
      <c r="T57"/>
      <c r="U57"/>
    </row>
    <row r="58" spans="1:21" ht="63" customHeight="1">
      <c r="A58" s="137"/>
      <c r="B58" s="139" t="s">
        <v>186</v>
      </c>
      <c r="C58" s="137" t="s">
        <v>4</v>
      </c>
      <c r="D58" s="144">
        <v>26.5</v>
      </c>
      <c r="E58" s="144">
        <v>26.5</v>
      </c>
      <c r="F58" s="144">
        <v>26.5</v>
      </c>
      <c r="G58" s="144">
        <v>26.5</v>
      </c>
      <c r="H58" s="144">
        <v>32.5</v>
      </c>
      <c r="I58" s="144">
        <f t="shared" si="10"/>
        <v>100</v>
      </c>
      <c r="J58" s="144">
        <f t="shared" si="11"/>
        <v>122.64150943396226</v>
      </c>
      <c r="K58" s="142"/>
      <c r="L58"/>
      <c r="M58"/>
      <c r="N58"/>
      <c r="O58"/>
      <c r="P58"/>
      <c r="Q58"/>
      <c r="R58"/>
      <c r="S58"/>
      <c r="T58"/>
      <c r="U58"/>
    </row>
    <row r="59" spans="1:21" ht="63" customHeight="1">
      <c r="A59" s="137"/>
      <c r="B59" s="139" t="s">
        <v>187</v>
      </c>
      <c r="C59" s="137" t="s">
        <v>4</v>
      </c>
      <c r="D59" s="144">
        <v>0.04</v>
      </c>
      <c r="E59" s="144">
        <v>0.04</v>
      </c>
      <c r="F59" s="144">
        <v>0.04</v>
      </c>
      <c r="G59" s="144">
        <v>0.04</v>
      </c>
      <c r="H59" s="144">
        <v>0.3</v>
      </c>
      <c r="I59" s="144">
        <f t="shared" si="10"/>
        <v>100</v>
      </c>
      <c r="J59" s="144">
        <f t="shared" si="11"/>
        <v>750</v>
      </c>
      <c r="K59" s="142"/>
      <c r="L59"/>
      <c r="M59"/>
      <c r="N59"/>
      <c r="O59"/>
      <c r="P59"/>
      <c r="Q59"/>
      <c r="R59"/>
      <c r="S59"/>
      <c r="T59"/>
      <c r="U59"/>
    </row>
    <row r="60" spans="1:21" ht="63" customHeight="1">
      <c r="A60" s="137"/>
      <c r="B60" s="139" t="s">
        <v>188</v>
      </c>
      <c r="C60" s="137" t="s">
        <v>4</v>
      </c>
      <c r="D60" s="144">
        <v>34.1</v>
      </c>
      <c r="E60" s="144">
        <v>34.1</v>
      </c>
      <c r="F60" s="144">
        <v>34.1</v>
      </c>
      <c r="G60" s="144">
        <v>34.1</v>
      </c>
      <c r="H60" s="144">
        <v>37.700000000000003</v>
      </c>
      <c r="I60" s="144">
        <f t="shared" si="10"/>
        <v>100</v>
      </c>
      <c r="J60" s="144">
        <f t="shared" si="11"/>
        <v>110.55718475073316</v>
      </c>
      <c r="K60" s="142"/>
      <c r="L60"/>
      <c r="M60"/>
      <c r="N60"/>
      <c r="O60"/>
      <c r="P60"/>
      <c r="Q60"/>
      <c r="R60"/>
      <c r="S60"/>
      <c r="T60"/>
      <c r="U60"/>
    </row>
    <row r="61" spans="1:21" ht="63" customHeight="1">
      <c r="A61" s="137"/>
      <c r="B61" s="139" t="s">
        <v>189</v>
      </c>
      <c r="C61" s="137" t="s">
        <v>4</v>
      </c>
      <c r="D61" s="144">
        <v>64.099999999999994</v>
      </c>
      <c r="E61" s="144">
        <v>64.099999999999994</v>
      </c>
      <c r="F61" s="144">
        <v>64.099999999999994</v>
      </c>
      <c r="G61" s="144">
        <v>64.099999999999994</v>
      </c>
      <c r="H61" s="144">
        <v>100</v>
      </c>
      <c r="I61" s="144">
        <f t="shared" si="10"/>
        <v>100</v>
      </c>
      <c r="J61" s="144">
        <f t="shared" si="11"/>
        <v>156.00624024961002</v>
      </c>
      <c r="K61" s="142"/>
      <c r="L61"/>
      <c r="M61"/>
      <c r="N61"/>
      <c r="O61"/>
      <c r="P61"/>
      <c r="Q61"/>
      <c r="R61"/>
      <c r="S61"/>
      <c r="T61"/>
      <c r="U61"/>
    </row>
    <row r="62" spans="1:21" s="138" customFormat="1" ht="38.1" customHeight="1">
      <c r="A62" s="45" t="s">
        <v>127</v>
      </c>
      <c r="B62" s="145" t="s">
        <v>128</v>
      </c>
      <c r="C62" s="45"/>
      <c r="D62" s="143"/>
      <c r="E62" s="143"/>
      <c r="F62" s="143"/>
      <c r="G62" s="143"/>
      <c r="H62" s="143"/>
      <c r="I62" s="143"/>
      <c r="J62" s="143"/>
      <c r="K62" s="141"/>
    </row>
    <row r="63" spans="1:21" ht="38.1" customHeight="1">
      <c r="A63" s="137"/>
      <c r="B63" s="139" t="s">
        <v>129</v>
      </c>
      <c r="C63" s="137" t="s">
        <v>130</v>
      </c>
      <c r="D63" s="144">
        <f>D64+D66+D68</f>
        <v>6247</v>
      </c>
      <c r="E63" s="144">
        <f>E64+E66+E68</f>
        <v>6247</v>
      </c>
      <c r="F63" s="144">
        <f t="shared" ref="F63:G91" si="12">E63</f>
        <v>6247</v>
      </c>
      <c r="G63" s="144">
        <f t="shared" si="12"/>
        <v>6247</v>
      </c>
      <c r="H63" s="144">
        <f>H64+H66+H68</f>
        <v>6049</v>
      </c>
      <c r="I63" s="144">
        <f t="shared" ref="I63:I91" si="13">G63/D63*100</f>
        <v>100</v>
      </c>
      <c r="J63" s="144">
        <f t="shared" ref="J63:J91" si="14">H63/G63*100</f>
        <v>96.830478629742274</v>
      </c>
      <c r="K63" s="142"/>
      <c r="L63"/>
      <c r="M63"/>
      <c r="N63"/>
      <c r="O63"/>
      <c r="P63"/>
      <c r="Q63"/>
      <c r="R63"/>
      <c r="S63"/>
      <c r="T63"/>
      <c r="U63"/>
    </row>
    <row r="64" spans="1:21" ht="38.1" customHeight="1">
      <c r="A64" s="137"/>
      <c r="B64" s="139" t="s">
        <v>131</v>
      </c>
      <c r="C64" s="137" t="s">
        <v>132</v>
      </c>
      <c r="D64" s="144">
        <v>1849</v>
      </c>
      <c r="E64" s="144">
        <v>1849</v>
      </c>
      <c r="F64" s="144">
        <f t="shared" si="12"/>
        <v>1849</v>
      </c>
      <c r="G64" s="144">
        <f t="shared" si="12"/>
        <v>1849</v>
      </c>
      <c r="H64" s="144">
        <f>813+810+385</f>
        <v>2008</v>
      </c>
      <c r="I64" s="144">
        <f t="shared" si="13"/>
        <v>100</v>
      </c>
      <c r="J64" s="144">
        <f t="shared" si="14"/>
        <v>108.59924283396431</v>
      </c>
      <c r="K64" s="142"/>
      <c r="L64"/>
      <c r="M64"/>
      <c r="N64"/>
      <c r="O64"/>
      <c r="P64"/>
      <c r="Q64"/>
      <c r="R64"/>
      <c r="S64"/>
      <c r="T64"/>
      <c r="U64"/>
    </row>
    <row r="65" spans="1:21" ht="38.1" customHeight="1">
      <c r="A65" s="137"/>
      <c r="B65" s="139" t="s">
        <v>133</v>
      </c>
      <c r="C65" s="137" t="s">
        <v>132</v>
      </c>
      <c r="D65" s="144">
        <f>182+430+295</f>
        <v>907</v>
      </c>
      <c r="E65" s="144">
        <f>182+430+295</f>
        <v>907</v>
      </c>
      <c r="F65" s="144">
        <f t="shared" si="12"/>
        <v>907</v>
      </c>
      <c r="G65" s="144">
        <f t="shared" si="12"/>
        <v>907</v>
      </c>
      <c r="H65" s="144">
        <f>137+430+338</f>
        <v>905</v>
      </c>
      <c r="I65" s="144">
        <f t="shared" si="13"/>
        <v>100</v>
      </c>
      <c r="J65" s="144">
        <f t="shared" si="14"/>
        <v>99.779492833517097</v>
      </c>
      <c r="K65" s="142"/>
      <c r="L65"/>
      <c r="M65"/>
      <c r="N65"/>
      <c r="O65"/>
      <c r="P65"/>
      <c r="Q65"/>
      <c r="R65"/>
      <c r="S65"/>
      <c r="T65"/>
      <c r="U65"/>
    </row>
    <row r="66" spans="1:21" ht="38.1" customHeight="1">
      <c r="A66" s="137"/>
      <c r="B66" s="139" t="s">
        <v>134</v>
      </c>
      <c r="C66" s="137" t="s">
        <v>132</v>
      </c>
      <c r="D66" s="144">
        <f>758+520+477+494+438</f>
        <v>2687</v>
      </c>
      <c r="E66" s="144">
        <f>758+520+477+494+438</f>
        <v>2687</v>
      </c>
      <c r="F66" s="144">
        <f t="shared" si="12"/>
        <v>2687</v>
      </c>
      <c r="G66" s="144">
        <f t="shared" si="12"/>
        <v>2687</v>
      </c>
      <c r="H66" s="144">
        <f>583+434+455+410+396</f>
        <v>2278</v>
      </c>
      <c r="I66" s="144">
        <f t="shared" si="13"/>
        <v>100</v>
      </c>
      <c r="J66" s="144">
        <f t="shared" si="14"/>
        <v>84.778563453665797</v>
      </c>
      <c r="K66" s="142"/>
      <c r="L66"/>
      <c r="M66"/>
      <c r="N66"/>
      <c r="O66"/>
      <c r="P66"/>
      <c r="Q66"/>
      <c r="R66"/>
      <c r="S66"/>
      <c r="T66"/>
      <c r="U66"/>
    </row>
    <row r="67" spans="1:21" ht="38.1" customHeight="1">
      <c r="A67" s="137"/>
      <c r="B67" s="139" t="s">
        <v>133</v>
      </c>
      <c r="C67" s="137" t="s">
        <v>132</v>
      </c>
      <c r="D67" s="144">
        <f>219+367+225+220+215</f>
        <v>1246</v>
      </c>
      <c r="E67" s="144">
        <f>219+367+225+220+215</f>
        <v>1246</v>
      </c>
      <c r="F67" s="144">
        <f t="shared" si="12"/>
        <v>1246</v>
      </c>
      <c r="G67" s="144">
        <f t="shared" si="12"/>
        <v>1246</v>
      </c>
      <c r="H67" s="144">
        <f>181+290+203+211+220</f>
        <v>1105</v>
      </c>
      <c r="I67" s="144">
        <f t="shared" si="13"/>
        <v>100</v>
      </c>
      <c r="J67" s="144">
        <f t="shared" si="14"/>
        <v>88.683788121990375</v>
      </c>
      <c r="K67" s="142"/>
      <c r="L67"/>
      <c r="M67"/>
      <c r="N67"/>
      <c r="O67"/>
      <c r="P67"/>
      <c r="Q67"/>
      <c r="R67"/>
      <c r="S67"/>
      <c r="T67"/>
      <c r="U67"/>
    </row>
    <row r="68" spans="1:21" ht="38.1" customHeight="1">
      <c r="A68" s="137"/>
      <c r="B68" s="139" t="s">
        <v>135</v>
      </c>
      <c r="C68" s="137" t="s">
        <v>132</v>
      </c>
      <c r="D68" s="144">
        <f>584+344+783</f>
        <v>1711</v>
      </c>
      <c r="E68" s="144">
        <f>584+344+783</f>
        <v>1711</v>
      </c>
      <c r="F68" s="144">
        <f t="shared" si="12"/>
        <v>1711</v>
      </c>
      <c r="G68" s="144">
        <f t="shared" si="12"/>
        <v>1711</v>
      </c>
      <c r="H68" s="144">
        <f>631+273+859</f>
        <v>1763</v>
      </c>
      <c r="I68" s="144">
        <f t="shared" si="13"/>
        <v>100</v>
      </c>
      <c r="J68" s="144">
        <f t="shared" si="14"/>
        <v>103.03915838690824</v>
      </c>
      <c r="K68" s="142"/>
      <c r="L68"/>
      <c r="M68"/>
      <c r="N68"/>
      <c r="O68"/>
      <c r="P68"/>
      <c r="Q68"/>
      <c r="R68"/>
      <c r="S68"/>
      <c r="T68"/>
      <c r="U68"/>
    </row>
    <row r="69" spans="1:21" ht="38.1" customHeight="1">
      <c r="A69" s="137"/>
      <c r="B69" s="139" t="s">
        <v>133</v>
      </c>
      <c r="C69" s="137" t="s">
        <v>132</v>
      </c>
      <c r="D69" s="144">
        <f>295+166+385</f>
        <v>846</v>
      </c>
      <c r="E69" s="144">
        <f>295+166+385</f>
        <v>846</v>
      </c>
      <c r="F69" s="144">
        <f t="shared" si="12"/>
        <v>846</v>
      </c>
      <c r="G69" s="144">
        <f t="shared" si="12"/>
        <v>846</v>
      </c>
      <c r="H69" s="144">
        <f>308+151+418</f>
        <v>877</v>
      </c>
      <c r="I69" s="144">
        <f t="shared" si="13"/>
        <v>100</v>
      </c>
      <c r="J69" s="144">
        <f t="shared" si="14"/>
        <v>103.66430260047281</v>
      </c>
      <c r="K69" s="142"/>
      <c r="L69"/>
      <c r="M69"/>
      <c r="N69"/>
      <c r="O69"/>
      <c r="P69"/>
      <c r="Q69"/>
      <c r="R69"/>
      <c r="S69"/>
      <c r="T69"/>
      <c r="U69"/>
    </row>
    <row r="70" spans="1:21" ht="38.1" customHeight="1">
      <c r="A70" s="137"/>
      <c r="B70" s="139" t="s">
        <v>136</v>
      </c>
      <c r="C70" s="137" t="s">
        <v>132</v>
      </c>
      <c r="D70" s="144"/>
      <c r="E70" s="144"/>
      <c r="F70" s="144">
        <f t="shared" si="12"/>
        <v>0</v>
      </c>
      <c r="G70" s="144">
        <f t="shared" si="12"/>
        <v>0</v>
      </c>
      <c r="H70" s="144"/>
      <c r="I70" s="144"/>
      <c r="J70" s="144"/>
      <c r="K70" s="142"/>
      <c r="L70"/>
      <c r="M70"/>
      <c r="N70"/>
      <c r="O70"/>
      <c r="P70"/>
      <c r="Q70"/>
      <c r="R70"/>
      <c r="S70"/>
      <c r="T70"/>
      <c r="U70"/>
    </row>
    <row r="71" spans="1:21" ht="38.1" customHeight="1">
      <c r="A71" s="137"/>
      <c r="B71" s="139" t="s">
        <v>137</v>
      </c>
      <c r="C71" s="137" t="s">
        <v>132</v>
      </c>
      <c r="D71" s="144"/>
      <c r="E71" s="144"/>
      <c r="F71" s="144">
        <f t="shared" si="12"/>
        <v>0</v>
      </c>
      <c r="G71" s="144">
        <f t="shared" si="12"/>
        <v>0</v>
      </c>
      <c r="H71" s="144"/>
      <c r="I71" s="144"/>
      <c r="J71" s="144"/>
      <c r="K71" s="142"/>
      <c r="L71"/>
      <c r="M71"/>
      <c r="N71"/>
      <c r="O71"/>
      <c r="P71"/>
      <c r="Q71"/>
      <c r="R71"/>
      <c r="S71"/>
      <c r="T71"/>
      <c r="U71"/>
    </row>
    <row r="72" spans="1:21" ht="36" customHeight="1">
      <c r="A72" s="137"/>
      <c r="B72" s="139" t="s">
        <v>138</v>
      </c>
      <c r="C72" s="137" t="s">
        <v>132</v>
      </c>
      <c r="D72" s="144">
        <f>D74+D75+D76+D77</f>
        <v>5715</v>
      </c>
      <c r="E72" s="144">
        <f>E74+E75+E76+E77</f>
        <v>5715</v>
      </c>
      <c r="F72" s="144">
        <f t="shared" si="12"/>
        <v>5715</v>
      </c>
      <c r="G72" s="144">
        <f t="shared" si="12"/>
        <v>5715</v>
      </c>
      <c r="H72" s="144">
        <f>H74+H75+H76+H77</f>
        <v>5971</v>
      </c>
      <c r="I72" s="144">
        <f t="shared" si="13"/>
        <v>100</v>
      </c>
      <c r="J72" s="144">
        <f t="shared" si="14"/>
        <v>104.47944006999126</v>
      </c>
      <c r="K72" s="142"/>
      <c r="L72"/>
      <c r="M72"/>
      <c r="N72"/>
      <c r="O72"/>
      <c r="P72"/>
      <c r="Q72"/>
      <c r="R72"/>
      <c r="S72"/>
      <c r="T72"/>
      <c r="U72"/>
    </row>
    <row r="73" spans="1:21" ht="36" customHeight="1">
      <c r="A73" s="137"/>
      <c r="B73" s="139" t="s">
        <v>139</v>
      </c>
      <c r="C73" s="137"/>
      <c r="D73" s="144"/>
      <c r="E73" s="144"/>
      <c r="F73" s="144">
        <f t="shared" si="12"/>
        <v>0</v>
      </c>
      <c r="G73" s="144">
        <f t="shared" si="12"/>
        <v>0</v>
      </c>
      <c r="H73" s="144"/>
      <c r="I73" s="144"/>
      <c r="J73" s="144"/>
      <c r="K73" s="142"/>
      <c r="L73"/>
      <c r="M73"/>
      <c r="N73"/>
      <c r="O73"/>
      <c r="P73"/>
      <c r="Q73"/>
      <c r="R73"/>
      <c r="S73"/>
      <c r="T73"/>
      <c r="U73"/>
    </row>
    <row r="74" spans="1:21" ht="36" customHeight="1">
      <c r="A74" s="137"/>
      <c r="B74" s="139" t="s">
        <v>131</v>
      </c>
      <c r="C74" s="137" t="s">
        <v>132</v>
      </c>
      <c r="D74" s="144">
        <f>382+808+638</f>
        <v>1828</v>
      </c>
      <c r="E74" s="144">
        <f>382+808+638</f>
        <v>1828</v>
      </c>
      <c r="F74" s="144">
        <f t="shared" si="12"/>
        <v>1828</v>
      </c>
      <c r="G74" s="144">
        <f t="shared" si="12"/>
        <v>1828</v>
      </c>
      <c r="H74" s="144">
        <f>381+808+787</f>
        <v>1976</v>
      </c>
      <c r="I74" s="144">
        <f t="shared" si="13"/>
        <v>100</v>
      </c>
      <c r="J74" s="144">
        <f t="shared" si="14"/>
        <v>108.09628008752736</v>
      </c>
      <c r="K74" s="142"/>
      <c r="L74"/>
      <c r="M74"/>
      <c r="N74"/>
      <c r="O74"/>
      <c r="P74"/>
      <c r="Q74"/>
      <c r="R74"/>
      <c r="S74"/>
      <c r="T74"/>
      <c r="U74"/>
    </row>
    <row r="75" spans="1:21" ht="36" customHeight="1">
      <c r="A75" s="137"/>
      <c r="B75" s="139" t="s">
        <v>134</v>
      </c>
      <c r="C75" s="137" t="s">
        <v>132</v>
      </c>
      <c r="D75" s="144">
        <f>435+754+520+477</f>
        <v>2186</v>
      </c>
      <c r="E75" s="144">
        <f>435+754+520+477</f>
        <v>2186</v>
      </c>
      <c r="F75" s="144">
        <f t="shared" si="12"/>
        <v>2186</v>
      </c>
      <c r="G75" s="144">
        <f t="shared" si="12"/>
        <v>2186</v>
      </c>
      <c r="H75" s="144">
        <f>580+434+455+410+366</f>
        <v>2245</v>
      </c>
      <c r="I75" s="144">
        <f t="shared" si="13"/>
        <v>100</v>
      </c>
      <c r="J75" s="144">
        <f t="shared" si="14"/>
        <v>102.69899359560841</v>
      </c>
      <c r="K75" s="142"/>
      <c r="L75"/>
      <c r="M75"/>
      <c r="N75"/>
      <c r="O75"/>
      <c r="P75"/>
      <c r="Q75"/>
      <c r="R75"/>
      <c r="S75"/>
      <c r="T75"/>
      <c r="U75"/>
    </row>
    <row r="76" spans="1:21" ht="36" customHeight="1">
      <c r="A76" s="137"/>
      <c r="B76" s="139" t="s">
        <v>135</v>
      </c>
      <c r="C76" s="137" t="s">
        <v>132</v>
      </c>
      <c r="D76" s="144">
        <f>581+344+776</f>
        <v>1701</v>
      </c>
      <c r="E76" s="144">
        <f>581+344+776</f>
        <v>1701</v>
      </c>
      <c r="F76" s="144">
        <f t="shared" si="12"/>
        <v>1701</v>
      </c>
      <c r="G76" s="144">
        <f t="shared" si="12"/>
        <v>1701</v>
      </c>
      <c r="H76" s="144">
        <f>628+272+850</f>
        <v>1750</v>
      </c>
      <c r="I76" s="144">
        <f t="shared" si="13"/>
        <v>100</v>
      </c>
      <c r="J76" s="144">
        <f t="shared" si="14"/>
        <v>102.88065843621399</v>
      </c>
      <c r="K76" s="142"/>
      <c r="L76"/>
      <c r="M76"/>
      <c r="N76"/>
      <c r="O76"/>
      <c r="P76"/>
      <c r="Q76"/>
      <c r="R76"/>
      <c r="S76"/>
      <c r="T76"/>
      <c r="U76"/>
    </row>
    <row r="77" spans="1:21" ht="36" customHeight="1">
      <c r="A77" s="137"/>
      <c r="B77" s="139" t="s">
        <v>140</v>
      </c>
      <c r="C77" s="137" t="s">
        <v>132</v>
      </c>
      <c r="D77" s="144"/>
      <c r="E77" s="144"/>
      <c r="F77" s="144">
        <f t="shared" si="12"/>
        <v>0</v>
      </c>
      <c r="G77" s="144">
        <f t="shared" si="12"/>
        <v>0</v>
      </c>
      <c r="H77" s="144"/>
      <c r="I77" s="144"/>
      <c r="J77" s="144"/>
      <c r="K77" s="142"/>
      <c r="L77"/>
      <c r="M77"/>
      <c r="N77"/>
      <c r="O77"/>
      <c r="P77"/>
      <c r="Q77"/>
      <c r="R77"/>
      <c r="S77"/>
      <c r="T77"/>
      <c r="U77"/>
    </row>
    <row r="78" spans="1:21" ht="36" customHeight="1">
      <c r="A78" s="137"/>
      <c r="B78" s="139" t="s">
        <v>133</v>
      </c>
      <c r="C78" s="137" t="s">
        <v>132</v>
      </c>
      <c r="D78" s="144">
        <f>515+166+384</f>
        <v>1065</v>
      </c>
      <c r="E78" s="144">
        <f>515+166+384</f>
        <v>1065</v>
      </c>
      <c r="F78" s="144">
        <f t="shared" si="12"/>
        <v>1065</v>
      </c>
      <c r="G78" s="144">
        <f t="shared" si="12"/>
        <v>1065</v>
      </c>
      <c r="H78" s="144">
        <f>519+151+416</f>
        <v>1086</v>
      </c>
      <c r="I78" s="144">
        <f t="shared" si="13"/>
        <v>100</v>
      </c>
      <c r="J78" s="144">
        <f t="shared" si="14"/>
        <v>101.97183098591549</v>
      </c>
      <c r="K78" s="142"/>
      <c r="L78"/>
      <c r="M78"/>
      <c r="N78"/>
      <c r="O78"/>
      <c r="P78"/>
      <c r="Q78"/>
      <c r="R78"/>
      <c r="S78"/>
      <c r="T78"/>
      <c r="U78"/>
    </row>
    <row r="79" spans="1:21" ht="36" customHeight="1">
      <c r="A79" s="137"/>
      <c r="B79" s="139" t="s">
        <v>141</v>
      </c>
      <c r="C79" s="137" t="s">
        <v>4</v>
      </c>
      <c r="D79" s="144">
        <v>52.5</v>
      </c>
      <c r="E79" s="144">
        <v>52.5</v>
      </c>
      <c r="F79" s="144">
        <f t="shared" si="12"/>
        <v>52.5</v>
      </c>
      <c r="G79" s="144">
        <f t="shared" si="12"/>
        <v>52.5</v>
      </c>
      <c r="H79" s="144" t="s">
        <v>371</v>
      </c>
      <c r="I79" s="144">
        <f t="shared" si="13"/>
        <v>100</v>
      </c>
      <c r="J79" s="144">
        <f t="shared" si="14"/>
        <v>103.80952380952382</v>
      </c>
      <c r="K79" s="142"/>
      <c r="L79"/>
      <c r="M79"/>
      <c r="N79"/>
      <c r="O79"/>
      <c r="P79"/>
      <c r="Q79"/>
      <c r="R79"/>
      <c r="S79"/>
      <c r="T79"/>
      <c r="U79"/>
    </row>
    <row r="80" spans="1:21" ht="51.95" customHeight="1">
      <c r="A80" s="137"/>
      <c r="B80" s="139" t="s">
        <v>142</v>
      </c>
      <c r="C80" s="137" t="s">
        <v>4</v>
      </c>
      <c r="D80" s="144" t="s">
        <v>368</v>
      </c>
      <c r="E80" s="144" t="s">
        <v>368</v>
      </c>
      <c r="F80" s="144" t="str">
        <f t="shared" si="12"/>
        <v>97,6</v>
      </c>
      <c r="G80" s="144" t="str">
        <f t="shared" si="12"/>
        <v>97,6</v>
      </c>
      <c r="H80" s="144">
        <v>98</v>
      </c>
      <c r="I80" s="144">
        <f t="shared" si="13"/>
        <v>100</v>
      </c>
      <c r="J80" s="144">
        <f t="shared" si="14"/>
        <v>100.40983606557377</v>
      </c>
      <c r="K80" s="142"/>
      <c r="L80"/>
      <c r="M80"/>
      <c r="N80"/>
      <c r="O80"/>
      <c r="P80"/>
      <c r="Q80"/>
      <c r="R80"/>
      <c r="S80"/>
      <c r="T80"/>
      <c r="U80"/>
    </row>
    <row r="81" spans="1:21" ht="51.95" customHeight="1">
      <c r="A81" s="137"/>
      <c r="B81" s="139" t="s">
        <v>143</v>
      </c>
      <c r="C81" s="137" t="s">
        <v>4</v>
      </c>
      <c r="D81" s="144">
        <v>100</v>
      </c>
      <c r="E81" s="144">
        <v>100</v>
      </c>
      <c r="F81" s="144">
        <f t="shared" si="12"/>
        <v>100</v>
      </c>
      <c r="G81" s="144">
        <f t="shared" si="12"/>
        <v>100</v>
      </c>
      <c r="H81" s="144">
        <v>100</v>
      </c>
      <c r="I81" s="144">
        <f t="shared" si="13"/>
        <v>100</v>
      </c>
      <c r="J81" s="144">
        <f t="shared" si="14"/>
        <v>100</v>
      </c>
      <c r="K81" s="142"/>
      <c r="L81"/>
      <c r="M81"/>
      <c r="N81"/>
      <c r="O81"/>
      <c r="P81"/>
      <c r="Q81"/>
      <c r="R81"/>
      <c r="S81"/>
      <c r="T81"/>
      <c r="U81"/>
    </row>
    <row r="82" spans="1:21" ht="37.5" customHeight="1">
      <c r="A82" s="137"/>
      <c r="B82" s="139" t="s">
        <v>144</v>
      </c>
      <c r="C82" s="137" t="s">
        <v>4</v>
      </c>
      <c r="D82" s="144"/>
      <c r="E82" s="144"/>
      <c r="F82" s="144">
        <f t="shared" si="12"/>
        <v>0</v>
      </c>
      <c r="G82" s="144">
        <f t="shared" si="12"/>
        <v>0</v>
      </c>
      <c r="H82" s="144"/>
      <c r="I82" s="144"/>
      <c r="J82" s="144"/>
      <c r="K82" s="142"/>
      <c r="L82"/>
      <c r="M82"/>
      <c r="N82"/>
      <c r="O82"/>
      <c r="P82"/>
      <c r="Q82"/>
      <c r="R82"/>
      <c r="S82"/>
      <c r="T82"/>
      <c r="U82"/>
    </row>
    <row r="83" spans="1:21" ht="33.950000000000003" customHeight="1">
      <c r="A83" s="137"/>
      <c r="B83" s="139" t="s">
        <v>134</v>
      </c>
      <c r="C83" s="137" t="s">
        <v>132</v>
      </c>
      <c r="D83" s="144" t="s">
        <v>369</v>
      </c>
      <c r="E83" s="144" t="s">
        <v>369</v>
      </c>
      <c r="F83" s="144" t="str">
        <f t="shared" si="12"/>
        <v>99,7</v>
      </c>
      <c r="G83" s="144" t="str">
        <f t="shared" si="12"/>
        <v>99,7</v>
      </c>
      <c r="H83" s="144">
        <v>100</v>
      </c>
      <c r="I83" s="144">
        <f t="shared" si="13"/>
        <v>100</v>
      </c>
      <c r="J83" s="144">
        <f t="shared" si="14"/>
        <v>100.30090270812437</v>
      </c>
      <c r="K83" s="142"/>
      <c r="L83"/>
      <c r="M83"/>
      <c r="N83"/>
      <c r="O83"/>
      <c r="P83"/>
      <c r="Q83"/>
      <c r="R83"/>
      <c r="S83"/>
      <c r="T83"/>
      <c r="U83"/>
    </row>
    <row r="84" spans="1:21" ht="33.950000000000003" customHeight="1">
      <c r="A84" s="137"/>
      <c r="B84" s="139" t="s">
        <v>135</v>
      </c>
      <c r="C84" s="137" t="s">
        <v>132</v>
      </c>
      <c r="D84" s="144">
        <f>'[4]4. XH'!$D$85</f>
        <v>99.7</v>
      </c>
      <c r="E84" s="144">
        <f>D84</f>
        <v>99.7</v>
      </c>
      <c r="F84" s="144">
        <f t="shared" si="12"/>
        <v>99.7</v>
      </c>
      <c r="G84" s="144">
        <f t="shared" si="12"/>
        <v>99.7</v>
      </c>
      <c r="H84" s="144">
        <f>'[4]4. XH'!$E$85</f>
        <v>100</v>
      </c>
      <c r="I84" s="144"/>
      <c r="J84" s="144"/>
      <c r="K84" s="142"/>
      <c r="L84"/>
      <c r="M84"/>
      <c r="N84"/>
      <c r="O84"/>
      <c r="P84"/>
      <c r="Q84"/>
      <c r="R84"/>
      <c r="S84"/>
      <c r="T84"/>
      <c r="U84"/>
    </row>
    <row r="85" spans="1:21" ht="33.950000000000003" customHeight="1">
      <c r="A85" s="137"/>
      <c r="B85" s="139" t="s">
        <v>145</v>
      </c>
      <c r="C85" s="137" t="s">
        <v>4</v>
      </c>
      <c r="D85" s="144">
        <v>100</v>
      </c>
      <c r="E85" s="144">
        <v>100</v>
      </c>
      <c r="F85" s="144">
        <f t="shared" si="12"/>
        <v>100</v>
      </c>
      <c r="G85" s="144">
        <f t="shared" si="12"/>
        <v>100</v>
      </c>
      <c r="H85" s="144">
        <v>100</v>
      </c>
      <c r="I85" s="144">
        <f t="shared" si="13"/>
        <v>100</v>
      </c>
      <c r="J85" s="144">
        <f t="shared" si="14"/>
        <v>100</v>
      </c>
      <c r="K85" s="142"/>
      <c r="L85"/>
      <c r="M85"/>
      <c r="N85"/>
      <c r="O85"/>
      <c r="P85"/>
      <c r="Q85"/>
      <c r="R85"/>
      <c r="S85"/>
      <c r="T85"/>
      <c r="U85"/>
    </row>
    <row r="86" spans="1:21" ht="39.6" customHeight="1">
      <c r="A86" s="137"/>
      <c r="B86" s="139" t="s">
        <v>366</v>
      </c>
      <c r="C86" s="137" t="s">
        <v>100</v>
      </c>
      <c r="D86" s="144" t="s">
        <v>370</v>
      </c>
      <c r="E86" s="144" t="s">
        <v>370</v>
      </c>
      <c r="F86" s="144" t="str">
        <f t="shared" si="12"/>
        <v>Đạt</v>
      </c>
      <c r="G86" s="144" t="str">
        <f t="shared" si="12"/>
        <v>Đạt</v>
      </c>
      <c r="H86" s="144" t="s">
        <v>370</v>
      </c>
      <c r="I86" s="144" t="s">
        <v>370</v>
      </c>
      <c r="J86" s="144" t="s">
        <v>370</v>
      </c>
      <c r="K86" s="142"/>
      <c r="L86"/>
      <c r="M86"/>
      <c r="N86"/>
      <c r="O86"/>
      <c r="P86"/>
      <c r="Q86"/>
      <c r="R86"/>
      <c r="S86"/>
      <c r="T86"/>
      <c r="U86"/>
    </row>
    <row r="87" spans="1:21" ht="39.6" customHeight="1">
      <c r="A87" s="137"/>
      <c r="B87" s="139" t="s">
        <v>367</v>
      </c>
      <c r="C87" s="137" t="s">
        <v>100</v>
      </c>
      <c r="D87" s="144" t="s">
        <v>370</v>
      </c>
      <c r="E87" s="144" t="s">
        <v>370</v>
      </c>
      <c r="F87" s="144" t="str">
        <f t="shared" si="12"/>
        <v>Đạt</v>
      </c>
      <c r="G87" s="144" t="str">
        <f t="shared" si="12"/>
        <v>Đạt</v>
      </c>
      <c r="H87" s="144" t="s">
        <v>370</v>
      </c>
      <c r="I87" s="144" t="s">
        <v>370</v>
      </c>
      <c r="J87" s="144" t="s">
        <v>370</v>
      </c>
      <c r="K87" s="142"/>
      <c r="L87"/>
      <c r="M87"/>
      <c r="N87"/>
      <c r="O87"/>
      <c r="P87"/>
      <c r="Q87"/>
      <c r="R87"/>
      <c r="S87"/>
      <c r="T87"/>
      <c r="U87"/>
    </row>
    <row r="88" spans="1:21" ht="39.6" customHeight="1">
      <c r="A88" s="137"/>
      <c r="B88" s="139" t="s">
        <v>146</v>
      </c>
      <c r="C88" s="137" t="s">
        <v>147</v>
      </c>
      <c r="D88" s="144">
        <v>3</v>
      </c>
      <c r="E88" s="144">
        <v>3</v>
      </c>
      <c r="F88" s="144">
        <f t="shared" si="12"/>
        <v>3</v>
      </c>
      <c r="G88" s="144">
        <f t="shared" si="12"/>
        <v>3</v>
      </c>
      <c r="H88" s="144">
        <v>4</v>
      </c>
      <c r="I88" s="144">
        <f t="shared" si="13"/>
        <v>100</v>
      </c>
      <c r="J88" s="144">
        <f t="shared" si="14"/>
        <v>133.33333333333331</v>
      </c>
      <c r="K88" s="142"/>
      <c r="L88"/>
      <c r="M88"/>
      <c r="N88"/>
      <c r="O88"/>
      <c r="P88"/>
      <c r="Q88"/>
      <c r="R88"/>
      <c r="S88"/>
      <c r="T88"/>
      <c r="U88"/>
    </row>
    <row r="89" spans="1:21" ht="39.6" customHeight="1">
      <c r="A89" s="137"/>
      <c r="B89" s="139" t="s">
        <v>148</v>
      </c>
      <c r="C89" s="137" t="s">
        <v>4</v>
      </c>
      <c r="D89" s="144">
        <f>D88/8*100</f>
        <v>37.5</v>
      </c>
      <c r="E89" s="144">
        <f>E88/8*100</f>
        <v>37.5</v>
      </c>
      <c r="F89" s="144">
        <f t="shared" si="12"/>
        <v>37.5</v>
      </c>
      <c r="G89" s="144">
        <f t="shared" si="12"/>
        <v>37.5</v>
      </c>
      <c r="H89" s="144">
        <f>H88/9*100</f>
        <v>44.444444444444443</v>
      </c>
      <c r="I89" s="144">
        <f t="shared" si="13"/>
        <v>100</v>
      </c>
      <c r="J89" s="144">
        <f t="shared" si="14"/>
        <v>118.5185185185185</v>
      </c>
      <c r="K89" s="142"/>
      <c r="L89"/>
      <c r="M89"/>
      <c r="N89"/>
      <c r="O89"/>
      <c r="P89"/>
      <c r="Q89"/>
      <c r="R89"/>
      <c r="S89"/>
      <c r="T89"/>
      <c r="U89"/>
    </row>
    <row r="90" spans="1:21" ht="42" customHeight="1">
      <c r="A90" s="137"/>
      <c r="B90" s="139" t="s">
        <v>149</v>
      </c>
      <c r="C90" s="137" t="s">
        <v>147</v>
      </c>
      <c r="D90" s="144">
        <v>3</v>
      </c>
      <c r="E90" s="144">
        <v>3</v>
      </c>
      <c r="F90" s="144">
        <f t="shared" si="12"/>
        <v>3</v>
      </c>
      <c r="G90" s="144">
        <f t="shared" si="12"/>
        <v>3</v>
      </c>
      <c r="H90" s="144">
        <v>4</v>
      </c>
      <c r="I90" s="144">
        <f t="shared" si="13"/>
        <v>100</v>
      </c>
      <c r="J90" s="144">
        <f t="shared" si="14"/>
        <v>133.33333333333331</v>
      </c>
      <c r="K90" s="142"/>
      <c r="L90"/>
      <c r="M90"/>
      <c r="N90"/>
      <c r="O90"/>
      <c r="P90"/>
      <c r="Q90"/>
      <c r="R90"/>
      <c r="S90"/>
      <c r="T90"/>
      <c r="U90"/>
    </row>
    <row r="91" spans="1:21" ht="42" customHeight="1">
      <c r="A91" s="137"/>
      <c r="B91" s="139" t="s">
        <v>150</v>
      </c>
      <c r="C91" s="137" t="s">
        <v>4</v>
      </c>
      <c r="D91" s="144">
        <f>D90/8*100</f>
        <v>37.5</v>
      </c>
      <c r="E91" s="144">
        <f>E90/8*100</f>
        <v>37.5</v>
      </c>
      <c r="F91" s="144">
        <f t="shared" si="12"/>
        <v>37.5</v>
      </c>
      <c r="G91" s="144">
        <f t="shared" si="12"/>
        <v>37.5</v>
      </c>
      <c r="H91" s="144">
        <f>H90/9*100</f>
        <v>44.444444444444443</v>
      </c>
      <c r="I91" s="144">
        <f t="shared" si="13"/>
        <v>100</v>
      </c>
      <c r="J91" s="144">
        <f t="shared" si="14"/>
        <v>118.5185185185185</v>
      </c>
      <c r="K91" s="142"/>
      <c r="L91"/>
      <c r="M91"/>
      <c r="N91"/>
      <c r="O91"/>
      <c r="P91"/>
      <c r="Q91"/>
      <c r="R91"/>
      <c r="S91"/>
      <c r="T91"/>
      <c r="U91"/>
    </row>
    <row r="92" spans="1:21" s="138" customFormat="1" ht="40.5" customHeight="1">
      <c r="A92" s="45" t="s">
        <v>151</v>
      </c>
      <c r="B92" s="145" t="s">
        <v>152</v>
      </c>
      <c r="C92" s="45"/>
      <c r="D92" s="143"/>
      <c r="E92" s="143"/>
      <c r="F92" s="143"/>
      <c r="G92" s="143"/>
      <c r="H92" s="143"/>
      <c r="I92" s="143"/>
      <c r="J92" s="143"/>
      <c r="K92" s="141"/>
    </row>
    <row r="93" spans="1:21" ht="53.1" customHeight="1">
      <c r="A93" s="137"/>
      <c r="B93" s="139" t="s">
        <v>223</v>
      </c>
      <c r="C93" s="137" t="s">
        <v>4</v>
      </c>
      <c r="D93" s="144">
        <v>100</v>
      </c>
      <c r="E93" s="144">
        <v>100</v>
      </c>
      <c r="F93" s="144">
        <v>100</v>
      </c>
      <c r="G93" s="144">
        <v>100</v>
      </c>
      <c r="H93" s="144">
        <v>100</v>
      </c>
      <c r="I93" s="144">
        <f>G93/D93*100</f>
        <v>100</v>
      </c>
      <c r="J93" s="144">
        <f>H93/G93*100</f>
        <v>100</v>
      </c>
      <c r="K93" s="142"/>
      <c r="L93"/>
      <c r="M93"/>
      <c r="N93"/>
      <c r="O93"/>
      <c r="P93"/>
      <c r="Q93"/>
      <c r="R93"/>
      <c r="S93"/>
      <c r="T93"/>
      <c r="U93"/>
    </row>
    <row r="94" spans="1:21" ht="53.1" customHeight="1">
      <c r="A94" s="137"/>
      <c r="B94" s="139" t="s">
        <v>343</v>
      </c>
      <c r="C94" s="137" t="s">
        <v>4</v>
      </c>
      <c r="D94" s="144">
        <v>100</v>
      </c>
      <c r="E94" s="144">
        <v>100</v>
      </c>
      <c r="F94" s="144">
        <v>100</v>
      </c>
      <c r="G94" s="144">
        <v>100</v>
      </c>
      <c r="H94" s="144">
        <v>100</v>
      </c>
      <c r="I94" s="144">
        <f>G94/D94*100</f>
        <v>100</v>
      </c>
      <c r="J94" s="144">
        <f>H94/G94*100</f>
        <v>100</v>
      </c>
      <c r="K94" s="142"/>
      <c r="L94"/>
      <c r="M94"/>
      <c r="N94"/>
      <c r="O94"/>
      <c r="P94"/>
      <c r="Q94"/>
      <c r="R94"/>
      <c r="S94"/>
      <c r="T94"/>
      <c r="U94"/>
    </row>
    <row r="95" spans="1:21" ht="53.1" customHeight="1">
      <c r="A95" s="137"/>
      <c r="B95" s="139" t="s">
        <v>373</v>
      </c>
      <c r="C95" s="137" t="s">
        <v>4</v>
      </c>
      <c r="D95" s="144">
        <v>100</v>
      </c>
      <c r="E95" s="144">
        <v>100</v>
      </c>
      <c r="F95" s="144">
        <v>100</v>
      </c>
      <c r="G95" s="144">
        <v>100</v>
      </c>
      <c r="H95" s="144">
        <v>100</v>
      </c>
      <c r="I95" s="144">
        <f>G95/D95*100</f>
        <v>100</v>
      </c>
      <c r="J95" s="144">
        <f>H95/G95*100</f>
        <v>100</v>
      </c>
      <c r="K95" s="142"/>
      <c r="L95"/>
      <c r="M95"/>
      <c r="N95"/>
      <c r="O95"/>
      <c r="P95"/>
      <c r="Q95"/>
      <c r="R95"/>
      <c r="S95"/>
      <c r="T95"/>
      <c r="U95"/>
    </row>
    <row r="96" spans="1:21" ht="53.1" customHeight="1">
      <c r="A96" s="137"/>
      <c r="B96" s="139" t="s">
        <v>230</v>
      </c>
      <c r="C96" s="137" t="s">
        <v>4</v>
      </c>
      <c r="D96" s="144">
        <v>60</v>
      </c>
      <c r="E96" s="144">
        <v>82</v>
      </c>
      <c r="F96" s="144">
        <v>82</v>
      </c>
      <c r="G96" s="144">
        <v>82</v>
      </c>
      <c r="H96" s="144">
        <v>89</v>
      </c>
      <c r="I96" s="144">
        <f>G96/D96*100</f>
        <v>136.66666666666666</v>
      </c>
      <c r="J96" s="144">
        <f>H96/G96*100</f>
        <v>108.53658536585367</v>
      </c>
      <c r="K96" s="142"/>
      <c r="L96"/>
      <c r="M96"/>
      <c r="N96"/>
      <c r="O96"/>
      <c r="P96"/>
      <c r="Q96"/>
      <c r="R96"/>
      <c r="S96"/>
      <c r="T96"/>
      <c r="U96"/>
    </row>
  </sheetData>
  <autoFilter ref="A6:W96" xr:uid="{3C554BA8-0E86-49B6-A8D1-CBCEF261ACF2}"/>
  <mergeCells count="12">
    <mergeCell ref="P4:P5"/>
    <mergeCell ref="Q4:U4"/>
    <mergeCell ref="D4:D5"/>
    <mergeCell ref="E4:G4"/>
    <mergeCell ref="H4:H5"/>
    <mergeCell ref="I4:J4"/>
    <mergeCell ref="K4:K5"/>
    <mergeCell ref="A1:K1"/>
    <mergeCell ref="A2:K2"/>
    <mergeCell ref="A4:A5"/>
    <mergeCell ref="B4:B5"/>
    <mergeCell ref="C4:C5"/>
  </mergeCells>
  <pageMargins left="0.39370078740157483" right="0.19685039370078741" top="0.59055118110236227" bottom="0.70866141732283472" header="0.31496062992125984" footer="0.19685039370078741"/>
  <pageSetup paperSize="9" scale="66" orientation="portrait" r:id="rId1"/>
  <headerFooter alignWithMargins="0">
    <oddHeader>&amp;C&amp;14Phụ lục I&amp;R&amp;14Biểu 04</oddHeader>
    <oddFooter>&amp;C&amp;P</oddFooter>
  </headerFooter>
  <rowBreaks count="1" manualBreakCount="1">
    <brk id="51" max="10" man="1"/>
  </rowBreaks>
  <colBreaks count="1" manualBreakCount="1">
    <brk id="11" max="10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204A-ED94-415C-89DA-6FFCE23E4545}">
  <sheetPr>
    <tabColor rgb="FF00B050"/>
  </sheetPr>
  <dimension ref="A1:X10"/>
  <sheetViews>
    <sheetView view="pageBreakPreview" zoomScaleNormal="70" zoomScaleSheetLayoutView="100" zoomScalePageLayoutView="55" workbookViewId="0">
      <selection activeCell="I5" sqref="I5"/>
    </sheetView>
  </sheetViews>
  <sheetFormatPr defaultColWidth="9" defaultRowHeight="15.75"/>
  <cols>
    <col min="1" max="1" width="5.625" style="64" customWidth="1"/>
    <col min="2" max="2" width="39.125" style="58" customWidth="1"/>
    <col min="3" max="16" width="9.5" style="65" customWidth="1"/>
    <col min="17" max="17" width="9.5" style="65" hidden="1" customWidth="1"/>
    <col min="18" max="23" width="6.25" style="58" hidden="1" customWidth="1"/>
    <col min="24" max="16384" width="9" style="58"/>
  </cols>
  <sheetData>
    <row r="1" spans="1:24" ht="24.75" customHeight="1">
      <c r="A1" s="182" t="s">
        <v>14</v>
      </c>
      <c r="B1" s="182"/>
      <c r="C1" s="182"/>
      <c r="D1" s="182"/>
      <c r="E1" s="182"/>
      <c r="F1" s="182"/>
      <c r="G1" s="182"/>
      <c r="H1" s="182"/>
      <c r="I1" s="182"/>
      <c r="J1" s="182"/>
      <c r="K1" s="57"/>
      <c r="L1" s="57"/>
      <c r="M1" s="57"/>
      <c r="N1" s="57"/>
      <c r="O1" s="57"/>
      <c r="P1" s="57"/>
      <c r="Q1" s="57"/>
      <c r="R1" s="57"/>
      <c r="S1" s="57"/>
      <c r="T1" s="57"/>
      <c r="U1" s="57"/>
      <c r="V1" s="57"/>
      <c r="W1" s="57"/>
    </row>
    <row r="2" spans="1:24" ht="21" customHeight="1">
      <c r="A2" s="183" t="str">
        <f>'4. XH'!A2:U2</f>
        <v>(Kèm theo Nghị quyết số 23/NQ-HĐND ngày 23/12/2025 của HĐND xã Phiêng Pằn)</v>
      </c>
      <c r="B2" s="183"/>
      <c r="C2" s="183"/>
      <c r="D2" s="183"/>
      <c r="E2" s="183"/>
      <c r="F2" s="183"/>
      <c r="G2" s="183"/>
      <c r="H2" s="183"/>
      <c r="I2" s="183"/>
      <c r="J2" s="183"/>
      <c r="K2" s="59"/>
      <c r="L2" s="59"/>
      <c r="M2" s="59"/>
      <c r="N2" s="59"/>
      <c r="O2" s="59"/>
      <c r="P2" s="59"/>
      <c r="Q2" s="59"/>
      <c r="R2" s="59"/>
      <c r="S2" s="59"/>
      <c r="T2" s="59"/>
      <c r="U2" s="59"/>
      <c r="V2" s="59"/>
      <c r="W2" s="59"/>
      <c r="X2" s="59"/>
    </row>
    <row r="3" spans="1:24">
      <c r="A3" s="60"/>
      <c r="B3" s="61"/>
      <c r="C3" s="61"/>
      <c r="D3" s="61"/>
      <c r="E3" s="61"/>
      <c r="F3" s="61"/>
      <c r="G3" s="61"/>
      <c r="H3" s="61"/>
      <c r="I3" s="61"/>
      <c r="J3" s="61"/>
      <c r="K3" s="62"/>
      <c r="L3" s="62"/>
      <c r="M3" s="62"/>
      <c r="N3" s="62"/>
      <c r="O3" s="62"/>
      <c r="P3" s="62"/>
      <c r="Q3" s="62"/>
      <c r="R3" s="61"/>
      <c r="S3" s="61"/>
      <c r="T3" s="61"/>
      <c r="U3" s="61"/>
      <c r="V3" s="61"/>
      <c r="W3" s="61"/>
    </row>
    <row r="4" spans="1:24" s="63" customFormat="1" ht="27" customHeight="1">
      <c r="A4" s="184" t="s">
        <v>0</v>
      </c>
      <c r="B4" s="184" t="s">
        <v>1</v>
      </c>
      <c r="C4" s="184" t="s">
        <v>2</v>
      </c>
      <c r="D4" s="184" t="s">
        <v>280</v>
      </c>
      <c r="E4" s="184" t="s">
        <v>267</v>
      </c>
      <c r="F4" s="184"/>
      <c r="G4" s="184"/>
      <c r="H4" s="184" t="s">
        <v>269</v>
      </c>
      <c r="I4" s="184" t="s">
        <v>260</v>
      </c>
      <c r="J4" s="184"/>
      <c r="K4" s="138"/>
      <c r="L4" s="138"/>
      <c r="M4" s="138"/>
      <c r="N4" s="138"/>
      <c r="O4" s="138"/>
      <c r="P4" s="138"/>
      <c r="Q4" s="138"/>
      <c r="R4" s="185" t="s">
        <v>26</v>
      </c>
      <c r="S4" s="185" t="s">
        <v>176</v>
      </c>
      <c r="T4" s="185"/>
      <c r="U4" s="185"/>
      <c r="V4" s="185"/>
      <c r="W4" s="185"/>
    </row>
    <row r="5" spans="1:24" s="63" customFormat="1" ht="63.6" customHeight="1">
      <c r="A5" s="184"/>
      <c r="B5" s="184"/>
      <c r="C5" s="184"/>
      <c r="D5" s="184"/>
      <c r="E5" s="45" t="s">
        <v>264</v>
      </c>
      <c r="F5" s="45" t="s">
        <v>268</v>
      </c>
      <c r="G5" s="45" t="s">
        <v>265</v>
      </c>
      <c r="H5" s="184"/>
      <c r="I5" s="46" t="s">
        <v>270</v>
      </c>
      <c r="J5" s="46" t="s">
        <v>271</v>
      </c>
      <c r="K5" s="69"/>
      <c r="L5" s="69"/>
      <c r="M5" s="69"/>
      <c r="N5" s="69"/>
      <c r="O5" s="69"/>
      <c r="P5" s="69"/>
      <c r="Q5" s="69"/>
      <c r="R5" s="185"/>
      <c r="S5" s="138">
        <v>2026</v>
      </c>
      <c r="T5" s="138">
        <v>2027</v>
      </c>
      <c r="U5" s="138">
        <v>2028</v>
      </c>
      <c r="V5" s="138">
        <v>2029</v>
      </c>
      <c r="W5" s="138">
        <v>2030</v>
      </c>
    </row>
    <row r="6" spans="1:24" s="57" customFormat="1" ht="29.1" customHeight="1">
      <c r="A6" s="66">
        <v>1</v>
      </c>
      <c r="B6" s="148" t="s">
        <v>154</v>
      </c>
      <c r="C6" s="66"/>
      <c r="D6" s="160"/>
      <c r="E6" s="160"/>
      <c r="F6" s="160"/>
      <c r="G6" s="160"/>
      <c r="H6" s="160"/>
      <c r="I6" s="160"/>
      <c r="J6" s="160"/>
      <c r="K6" s="138"/>
      <c r="L6" s="138"/>
      <c r="M6" s="138"/>
      <c r="N6" s="138"/>
      <c r="O6" s="138"/>
      <c r="P6" s="138"/>
      <c r="Q6" s="138"/>
      <c r="R6" s="138"/>
      <c r="S6" s="138"/>
      <c r="T6" s="138"/>
      <c r="U6" s="138"/>
      <c r="V6" s="138"/>
      <c r="W6" s="138"/>
    </row>
    <row r="7" spans="1:24" ht="29.1" customHeight="1">
      <c r="A7" s="137"/>
      <c r="B7" s="146" t="s">
        <v>153</v>
      </c>
      <c r="C7" s="137" t="s">
        <v>4</v>
      </c>
      <c r="D7" s="144"/>
      <c r="E7" s="144"/>
      <c r="F7" s="144"/>
      <c r="G7" s="144"/>
      <c r="H7" s="144"/>
      <c r="I7" s="144"/>
      <c r="J7" s="144"/>
      <c r="R7"/>
      <c r="S7"/>
      <c r="T7"/>
      <c r="U7"/>
      <c r="V7"/>
      <c r="W7"/>
    </row>
    <row r="8" spans="1:24" ht="29.1" customHeight="1">
      <c r="A8" s="137"/>
      <c r="B8" s="146" t="s">
        <v>155</v>
      </c>
      <c r="C8" s="137" t="s">
        <v>4</v>
      </c>
      <c r="D8" s="144">
        <f>'3. KT'!D88</f>
        <v>19</v>
      </c>
      <c r="E8" s="144">
        <f>'3. KT'!E88</f>
        <v>20</v>
      </c>
      <c r="F8" s="144">
        <f>'3. KT'!F88</f>
        <v>20</v>
      </c>
      <c r="G8" s="144">
        <f>'3. KT'!G88</f>
        <v>20</v>
      </c>
      <c r="H8" s="144">
        <f>'3. KT'!H88</f>
        <v>26</v>
      </c>
      <c r="I8" s="144">
        <f>'3. KT'!I88</f>
        <v>105.26315789473684</v>
      </c>
      <c r="J8" s="144">
        <f>'3. KT'!J88</f>
        <v>130</v>
      </c>
      <c r="R8">
        <f>'1. Các chỉ tiêu chủ yếu (chuan)'!R44</f>
        <v>20</v>
      </c>
      <c r="S8">
        <f>'1. Các chỉ tiêu chủ yếu (chuan)'!S44</f>
        <v>26</v>
      </c>
      <c r="T8">
        <f>'1. Các chỉ tiêu chủ yếu (chuan)'!T44</f>
        <v>32</v>
      </c>
      <c r="U8">
        <f>'1. Các chỉ tiêu chủ yếu (chuan)'!U44</f>
        <v>38</v>
      </c>
      <c r="V8">
        <f>'1. Các chỉ tiêu chủ yếu (chuan)'!V44</f>
        <v>44</v>
      </c>
      <c r="W8">
        <f>'1. Các chỉ tiêu chủ yếu (chuan)'!W44</f>
        <v>50</v>
      </c>
    </row>
    <row r="9" spans="1:24" s="57" customFormat="1" ht="29.1" customHeight="1">
      <c r="A9" s="66">
        <v>2</v>
      </c>
      <c r="B9" s="148" t="s">
        <v>259</v>
      </c>
      <c r="C9" s="66" t="s">
        <v>4</v>
      </c>
      <c r="D9" s="160">
        <f>'1. Các chỉ tiêu chủ yếu (chuan)'!D40</f>
        <v>0</v>
      </c>
      <c r="E9" s="160">
        <f>'1. Các chỉ tiêu chủ yếu (chuan)'!E40</f>
        <v>0</v>
      </c>
      <c r="F9" s="160">
        <f>'1. Các chỉ tiêu chủ yếu (chuan)'!F40</f>
        <v>0</v>
      </c>
      <c r="G9" s="160">
        <f>'1. Các chỉ tiêu chủ yếu (chuan)'!G40</f>
        <v>0</v>
      </c>
      <c r="H9" s="160">
        <f>'1. Các chỉ tiêu chủ yếu (chuan)'!H40</f>
        <v>22</v>
      </c>
      <c r="I9" s="160">
        <f>'1. Các chỉ tiêu chủ yếu (chuan)'!I40</f>
        <v>0</v>
      </c>
      <c r="J9" s="160">
        <f>'1. Các chỉ tiêu chủ yếu (chuan)'!J40</f>
        <v>0</v>
      </c>
      <c r="K9" s="138"/>
      <c r="L9" s="138"/>
      <c r="M9" s="138"/>
      <c r="N9" s="138"/>
      <c r="O9" s="138"/>
      <c r="P9" s="138"/>
      <c r="Q9" s="138"/>
      <c r="R9" s="138">
        <f>'1. Các chỉ tiêu chủ yếu (chuan)'!R40</f>
        <v>0</v>
      </c>
      <c r="S9" s="138">
        <f>'1. Các chỉ tiêu chủ yếu (chuan)'!S40</f>
        <v>22</v>
      </c>
      <c r="T9" s="138">
        <f>'1. Các chỉ tiêu chủ yếu (chuan)'!T40</f>
        <v>24</v>
      </c>
      <c r="U9" s="138">
        <f>'1. Các chỉ tiêu chủ yếu (chuan)'!U40</f>
        <v>26</v>
      </c>
      <c r="V9" s="138">
        <f>'1. Các chỉ tiêu chủ yếu (chuan)'!V40</f>
        <v>28</v>
      </c>
      <c r="W9" s="138">
        <f>'1. Các chỉ tiêu chủ yếu (chuan)'!W40</f>
        <v>30</v>
      </c>
    </row>
    <row r="10" spans="1:24" s="57" customFormat="1" ht="36" customHeight="1">
      <c r="A10" s="66">
        <v>3</v>
      </c>
      <c r="B10" s="68" t="s">
        <v>396</v>
      </c>
      <c r="C10" s="66" t="s">
        <v>4</v>
      </c>
      <c r="D10" s="160">
        <f>'3. KT'!D65+'3. KT'!D66</f>
        <v>47.291058646834145</v>
      </c>
      <c r="E10" s="160">
        <f>'3. KT'!E65+'3. KT'!E66</f>
        <v>48</v>
      </c>
      <c r="F10" s="160">
        <f>'3. KT'!F65+'3. KT'!F66</f>
        <v>48</v>
      </c>
      <c r="G10" s="160">
        <f>'3. KT'!G65+'3. KT'!G66</f>
        <v>48</v>
      </c>
      <c r="H10" s="160">
        <f>'3. KT'!H65+'3. KT'!H66</f>
        <v>48.961135648114819</v>
      </c>
      <c r="I10" s="160">
        <f>G10/D10*100</f>
        <v>101.49910231120045</v>
      </c>
      <c r="J10" s="160">
        <f>H10/G10*100</f>
        <v>102.00236593357255</v>
      </c>
      <c r="K10"/>
      <c r="L10"/>
      <c r="M10"/>
      <c r="N10"/>
      <c r="O10"/>
      <c r="P10"/>
      <c r="Q10"/>
      <c r="R10">
        <v>48</v>
      </c>
      <c r="S10">
        <v>48</v>
      </c>
      <c r="T10">
        <v>48</v>
      </c>
      <c r="U10">
        <v>48</v>
      </c>
      <c r="V10">
        <v>48</v>
      </c>
      <c r="W10">
        <v>48</v>
      </c>
    </row>
  </sheetData>
  <mergeCells count="11">
    <mergeCell ref="R4:R5"/>
    <mergeCell ref="A1:J1"/>
    <mergeCell ref="A2:J2"/>
    <mergeCell ref="S4:W4"/>
    <mergeCell ref="D4:D5"/>
    <mergeCell ref="E4:G4"/>
    <mergeCell ref="H4:H5"/>
    <mergeCell ref="I4:J4"/>
    <mergeCell ref="A4:A5"/>
    <mergeCell ref="B4:B5"/>
    <mergeCell ref="C4:C5"/>
  </mergeCells>
  <pageMargins left="0.39370078740157483" right="0.19685039370078741" top="0.55118110236220474" bottom="0.59055118110236227" header="0.31496062992125984" footer="0.31496062992125984"/>
  <pageSetup paperSize="9" scale="76" orientation="portrait" r:id="rId1"/>
  <headerFooter alignWithMargins="0">
    <oddHeader>&amp;C&amp;14Phụ lục I&amp;R&amp;14Biểu 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5EF9-D895-473B-A91C-64982E829F67}">
  <sheetPr>
    <tabColor rgb="FF00B050"/>
  </sheetPr>
  <dimension ref="A1:S22"/>
  <sheetViews>
    <sheetView view="pageBreakPreview" zoomScaleNormal="70" zoomScaleSheetLayoutView="100" zoomScalePageLayoutView="55" workbookViewId="0">
      <selection activeCell="W10" sqref="W10"/>
    </sheetView>
  </sheetViews>
  <sheetFormatPr defaultColWidth="9" defaultRowHeight="15.75"/>
  <cols>
    <col min="1" max="1" width="4.75" style="55" customWidth="1"/>
    <col min="2" max="2" width="36.25" style="7" customWidth="1"/>
    <col min="3" max="11" width="12.375" style="56" customWidth="1"/>
    <col min="12" max="12" width="12.375" style="56" hidden="1" customWidth="1"/>
    <col min="13" max="18" width="7.625" style="7" hidden="1" customWidth="1"/>
    <col min="19" max="19" width="27.625" style="7" hidden="1" customWidth="1"/>
    <col min="20" max="16384" width="9" style="7"/>
  </cols>
  <sheetData>
    <row r="1" spans="1:18" ht="20.25" customHeight="1">
      <c r="A1" s="182" t="s">
        <v>16</v>
      </c>
      <c r="B1" s="182"/>
      <c r="C1" s="182"/>
      <c r="D1" s="182"/>
      <c r="E1" s="182"/>
      <c r="F1" s="182"/>
      <c r="G1" s="182"/>
      <c r="H1" s="182"/>
      <c r="I1" s="182"/>
      <c r="J1" s="182"/>
      <c r="K1" s="49"/>
      <c r="L1" s="49"/>
      <c r="M1" s="49"/>
      <c r="N1" s="49"/>
      <c r="O1" s="49"/>
      <c r="P1" s="49"/>
      <c r="Q1" s="49"/>
      <c r="R1" s="49"/>
    </row>
    <row r="2" spans="1:18" ht="20.25" customHeight="1">
      <c r="A2" s="183" t="str">
        <f>'4. XH'!A2:U2</f>
        <v>(Kèm theo Nghị quyết số 23/NQ-HĐND ngày 23/12/2025 của HĐND xã Phiêng Pằn)</v>
      </c>
      <c r="B2" s="183"/>
      <c r="C2" s="183"/>
      <c r="D2" s="183"/>
      <c r="E2" s="183"/>
      <c r="F2" s="183"/>
      <c r="G2" s="183"/>
      <c r="H2" s="183"/>
      <c r="I2" s="183"/>
      <c r="J2" s="183"/>
      <c r="K2" s="50"/>
      <c r="L2" s="50"/>
      <c r="M2" s="50"/>
      <c r="N2" s="50"/>
      <c r="O2" s="50"/>
      <c r="P2" s="50"/>
      <c r="Q2" s="50"/>
      <c r="R2" s="50"/>
    </row>
    <row r="4" spans="1:18" s="51" customFormat="1" ht="26.25" customHeight="1">
      <c r="A4" s="178" t="s">
        <v>0</v>
      </c>
      <c r="B4" s="178" t="s">
        <v>1</v>
      </c>
      <c r="C4" s="178" t="s">
        <v>2</v>
      </c>
      <c r="D4" s="178" t="s">
        <v>280</v>
      </c>
      <c r="E4" s="178" t="s">
        <v>267</v>
      </c>
      <c r="F4" s="178"/>
      <c r="G4" s="178"/>
      <c r="H4" s="178" t="s">
        <v>269</v>
      </c>
      <c r="I4" s="178" t="s">
        <v>260</v>
      </c>
      <c r="J4" s="178"/>
      <c r="K4" s="138"/>
      <c r="L4" s="138"/>
      <c r="M4" s="185" t="s">
        <v>26</v>
      </c>
      <c r="N4" s="185" t="s">
        <v>176</v>
      </c>
      <c r="O4" s="185"/>
      <c r="P4" s="185"/>
      <c r="Q4" s="185"/>
      <c r="R4" s="185"/>
    </row>
    <row r="5" spans="1:18" s="51" customFormat="1" ht="57.6" customHeight="1">
      <c r="A5" s="178"/>
      <c r="B5" s="178"/>
      <c r="C5" s="178"/>
      <c r="D5" s="178"/>
      <c r="E5" s="84" t="s">
        <v>264</v>
      </c>
      <c r="F5" s="84" t="s">
        <v>268</v>
      </c>
      <c r="G5" s="84" t="s">
        <v>265</v>
      </c>
      <c r="H5" s="178"/>
      <c r="I5" s="109" t="s">
        <v>270</v>
      </c>
      <c r="J5" s="109" t="s">
        <v>271</v>
      </c>
      <c r="K5" s="69"/>
      <c r="L5" s="69"/>
      <c r="M5" s="185"/>
      <c r="N5" s="138">
        <v>2026</v>
      </c>
      <c r="O5" s="138">
        <v>2027</v>
      </c>
      <c r="P5" s="138">
        <v>2028</v>
      </c>
      <c r="Q5" s="138">
        <v>2029</v>
      </c>
      <c r="R5" s="138">
        <v>2030</v>
      </c>
    </row>
    <row r="6" spans="1:18" s="52" customFormat="1" ht="25.5" customHeight="1">
      <c r="A6" s="84" t="s">
        <v>35</v>
      </c>
      <c r="B6" s="88" t="s">
        <v>157</v>
      </c>
      <c r="C6" s="84"/>
      <c r="D6" s="85"/>
      <c r="E6" s="85"/>
      <c r="F6" s="85"/>
      <c r="G6" s="85"/>
      <c r="H6" s="85"/>
      <c r="I6" s="85"/>
      <c r="J6" s="85"/>
      <c r="K6" s="138"/>
      <c r="L6" s="138"/>
      <c r="M6" s="138"/>
      <c r="N6" s="138"/>
      <c r="O6" s="138"/>
      <c r="P6" s="138"/>
      <c r="Q6" s="138"/>
      <c r="R6" s="138"/>
    </row>
    <row r="7" spans="1:18" s="52" customFormat="1" ht="25.5" customHeight="1">
      <c r="A7" s="84" t="s">
        <v>6</v>
      </c>
      <c r="B7" s="88" t="s">
        <v>158</v>
      </c>
      <c r="C7" s="84"/>
      <c r="D7" s="85"/>
      <c r="E7" s="85"/>
      <c r="F7" s="85"/>
      <c r="G7" s="85"/>
      <c r="H7" s="85"/>
      <c r="I7" s="85"/>
      <c r="J7" s="85"/>
      <c r="K7" s="138"/>
      <c r="L7" s="138"/>
      <c r="M7" s="138"/>
      <c r="N7" s="138"/>
      <c r="O7" s="138"/>
      <c r="P7" s="138"/>
      <c r="Q7" s="138"/>
      <c r="R7" s="138"/>
    </row>
    <row r="8" spans="1:18" s="52" customFormat="1" ht="25.5" customHeight="1">
      <c r="A8" s="84" t="s">
        <v>7</v>
      </c>
      <c r="B8" s="88" t="s">
        <v>160</v>
      </c>
      <c r="C8" s="84"/>
      <c r="D8" s="85"/>
      <c r="E8" s="85"/>
      <c r="F8" s="85"/>
      <c r="G8" s="85"/>
      <c r="H8" s="85"/>
      <c r="I8" s="85"/>
      <c r="J8" s="85"/>
      <c r="K8" s="138"/>
      <c r="L8" s="138"/>
      <c r="M8" s="138"/>
      <c r="N8" s="138"/>
      <c r="O8" s="138"/>
      <c r="P8" s="138"/>
      <c r="Q8" s="138"/>
      <c r="R8" s="138"/>
    </row>
    <row r="9" spans="1:18" customFormat="1" ht="35.1" customHeight="1">
      <c r="A9" s="94">
        <v>1</v>
      </c>
      <c r="B9" s="95" t="s">
        <v>161</v>
      </c>
      <c r="C9" s="94" t="s">
        <v>159</v>
      </c>
      <c r="D9" s="96"/>
      <c r="E9" s="96"/>
      <c r="F9" s="96"/>
      <c r="G9" s="96"/>
      <c r="H9" s="96"/>
      <c r="I9" s="96"/>
      <c r="J9" s="96"/>
      <c r="M9">
        <v>0</v>
      </c>
      <c r="N9">
        <v>0</v>
      </c>
      <c r="O9">
        <v>0</v>
      </c>
      <c r="P9">
        <v>0</v>
      </c>
      <c r="Q9">
        <v>0</v>
      </c>
      <c r="R9">
        <v>0</v>
      </c>
    </row>
    <row r="10" spans="1:18" customFormat="1" ht="34.5" customHeight="1">
      <c r="A10" s="94">
        <v>2</v>
      </c>
      <c r="B10" s="95" t="s">
        <v>162</v>
      </c>
      <c r="C10" s="94" t="s">
        <v>159</v>
      </c>
      <c r="D10" s="96">
        <v>0</v>
      </c>
      <c r="E10" s="96">
        <v>0</v>
      </c>
      <c r="F10" s="96">
        <v>0</v>
      </c>
      <c r="G10" s="96">
        <v>0</v>
      </c>
      <c r="H10" s="96">
        <v>1</v>
      </c>
      <c r="I10" s="96"/>
      <c r="J10" s="96"/>
      <c r="M10">
        <f>'1. Các chỉ tiêu chủ yếu (chuan)'!R15</f>
        <v>0</v>
      </c>
      <c r="N10">
        <f>'1. Các chỉ tiêu chủ yếu (chuan)'!S15</f>
        <v>1</v>
      </c>
      <c r="P10">
        <v>1</v>
      </c>
    </row>
    <row r="11" spans="1:18" s="52" customFormat="1" ht="24.95" customHeight="1">
      <c r="A11" s="84" t="s">
        <v>75</v>
      </c>
      <c r="B11" s="88" t="s">
        <v>163</v>
      </c>
      <c r="C11" s="84"/>
      <c r="D11" s="85"/>
      <c r="E11" s="85"/>
      <c r="F11" s="85"/>
      <c r="G11" s="85"/>
      <c r="H11" s="85"/>
      <c r="I11" s="85"/>
      <c r="J11" s="85"/>
      <c r="K11" s="138"/>
      <c r="L11" s="138"/>
      <c r="M11" s="138"/>
      <c r="N11" s="138"/>
      <c r="O11" s="138"/>
      <c r="P11" s="138"/>
      <c r="Q11" s="138"/>
      <c r="R11" s="138"/>
    </row>
    <row r="12" spans="1:18" s="149" customFormat="1" ht="24.95" customHeight="1">
      <c r="A12" s="136" t="s">
        <v>6</v>
      </c>
      <c r="B12" s="150" t="s">
        <v>164</v>
      </c>
      <c r="C12" s="136"/>
      <c r="D12" s="113"/>
      <c r="E12" s="113"/>
      <c r="F12" s="113"/>
      <c r="G12" s="113"/>
      <c r="H12" s="113"/>
      <c r="I12" s="113"/>
      <c r="J12" s="113"/>
      <c r="K12" s="147"/>
      <c r="L12" s="147"/>
      <c r="M12" s="147"/>
      <c r="N12" s="147"/>
      <c r="O12" s="147"/>
      <c r="P12" s="147"/>
      <c r="Q12" s="147"/>
      <c r="R12" s="147"/>
    </row>
    <row r="13" spans="1:18" s="147" customFormat="1" ht="24.95" customHeight="1">
      <c r="A13" s="136">
        <v>1</v>
      </c>
      <c r="B13" s="150" t="s">
        <v>165</v>
      </c>
      <c r="C13" s="136" t="s">
        <v>164</v>
      </c>
      <c r="D13" s="113">
        <v>27</v>
      </c>
      <c r="E13" s="113">
        <v>27</v>
      </c>
      <c r="F13" s="113">
        <v>22</v>
      </c>
      <c r="G13" s="113">
        <v>22</v>
      </c>
      <c r="H13" s="113">
        <v>23</v>
      </c>
      <c r="I13" s="113">
        <f>G13/D13*100</f>
        <v>81.481481481481481</v>
      </c>
      <c r="J13" s="113">
        <f>H13/G13*100</f>
        <v>104.54545454545455</v>
      </c>
      <c r="M13" s="147">
        <v>27</v>
      </c>
      <c r="N13" s="147">
        <v>23</v>
      </c>
      <c r="O13" s="147">
        <v>25</v>
      </c>
      <c r="P13" s="147">
        <v>28</v>
      </c>
      <c r="Q13" s="147">
        <v>30</v>
      </c>
      <c r="R13" s="147">
        <v>31</v>
      </c>
    </row>
    <row r="14" spans="1:18" customFormat="1" ht="24.95" customHeight="1">
      <c r="A14" s="94"/>
      <c r="B14" s="95" t="s">
        <v>33</v>
      </c>
      <c r="C14" s="94"/>
      <c r="D14" s="96"/>
      <c r="E14" s="96"/>
      <c r="F14" s="96"/>
      <c r="G14" s="96"/>
      <c r="H14" s="96"/>
      <c r="I14" s="96"/>
      <c r="J14" s="96"/>
    </row>
    <row r="15" spans="1:18" customFormat="1" ht="24.95" customHeight="1">
      <c r="A15" s="94" t="s">
        <v>34</v>
      </c>
      <c r="B15" s="95" t="s">
        <v>166</v>
      </c>
      <c r="C15" s="94" t="s">
        <v>164</v>
      </c>
      <c r="D15" s="96"/>
      <c r="E15" s="96"/>
      <c r="F15" s="96"/>
      <c r="G15" s="96"/>
      <c r="H15" s="96">
        <v>1</v>
      </c>
      <c r="I15" s="96"/>
      <c r="J15" s="96"/>
      <c r="M15">
        <v>0</v>
      </c>
      <c r="N15">
        <v>1</v>
      </c>
      <c r="O15">
        <v>2</v>
      </c>
      <c r="P15">
        <v>2</v>
      </c>
      <c r="Q15">
        <v>2</v>
      </c>
      <c r="R15">
        <v>1</v>
      </c>
    </row>
    <row r="16" spans="1:18" customFormat="1" ht="24.95" customHeight="1">
      <c r="A16" s="94" t="s">
        <v>34</v>
      </c>
      <c r="B16" s="95" t="s">
        <v>167</v>
      </c>
      <c r="C16" s="94" t="s">
        <v>164</v>
      </c>
      <c r="D16" s="96"/>
      <c r="E16" s="96">
        <v>5</v>
      </c>
      <c r="F16" s="96">
        <v>5</v>
      </c>
      <c r="G16" s="96">
        <v>5</v>
      </c>
      <c r="H16" s="96"/>
      <c r="I16" s="96"/>
      <c r="J16" s="96"/>
      <c r="M16">
        <v>5</v>
      </c>
    </row>
    <row r="17" spans="1:18" s="147" customFormat="1" ht="24.95" customHeight="1">
      <c r="A17" s="136">
        <v>2</v>
      </c>
      <c r="B17" s="150" t="s">
        <v>168</v>
      </c>
      <c r="C17" s="136" t="s">
        <v>88</v>
      </c>
      <c r="D17" s="113">
        <f>D13*8</f>
        <v>216</v>
      </c>
      <c r="E17" s="113">
        <f>22*8</f>
        <v>176</v>
      </c>
      <c r="F17" s="113">
        <f>22*8</f>
        <v>176</v>
      </c>
      <c r="G17" s="113">
        <f>22*8</f>
        <v>176</v>
      </c>
      <c r="H17" s="113">
        <f>23*8</f>
        <v>184</v>
      </c>
      <c r="I17" s="113">
        <f>G17/D17*100</f>
        <v>81.481481481481481</v>
      </c>
      <c r="J17" s="113">
        <f>H17/G17*100</f>
        <v>104.54545454545455</v>
      </c>
    </row>
    <row r="18" spans="1:18" s="52" customFormat="1" ht="24.95" customHeight="1">
      <c r="A18" s="84" t="s">
        <v>7</v>
      </c>
      <c r="B18" s="88" t="s">
        <v>169</v>
      </c>
      <c r="C18" s="84"/>
      <c r="D18" s="85"/>
      <c r="E18" s="85"/>
      <c r="F18" s="85"/>
      <c r="G18" s="85"/>
      <c r="H18" s="85"/>
      <c r="I18" s="85"/>
      <c r="J18" s="85"/>
      <c r="K18" s="138"/>
      <c r="L18" s="138"/>
      <c r="M18" s="138"/>
      <c r="N18" s="138"/>
      <c r="O18" s="138"/>
      <c r="P18" s="138"/>
      <c r="Q18" s="138"/>
      <c r="R18" s="138"/>
    </row>
    <row r="19" spans="1:18" s="52" customFormat="1" ht="24.95" customHeight="1">
      <c r="A19" s="84" t="s">
        <v>9</v>
      </c>
      <c r="B19" s="88" t="s">
        <v>170</v>
      </c>
      <c r="C19" s="84"/>
      <c r="D19" s="85"/>
      <c r="E19" s="85"/>
      <c r="F19" s="85"/>
      <c r="G19" s="85"/>
      <c r="H19" s="85"/>
      <c r="I19" s="85"/>
      <c r="J19" s="85"/>
      <c r="K19" s="138"/>
      <c r="L19" s="138"/>
      <c r="M19" s="138"/>
      <c r="N19" s="138"/>
      <c r="O19" s="138"/>
      <c r="P19" s="138"/>
      <c r="Q19" s="138"/>
      <c r="R19" s="138"/>
    </row>
    <row r="20" spans="1:18" hidden="1">
      <c r="A20" s="151">
        <v>1</v>
      </c>
      <c r="B20" s="152" t="s">
        <v>171</v>
      </c>
      <c r="C20" s="152" t="s">
        <v>172</v>
      </c>
      <c r="D20" s="152"/>
      <c r="E20" s="152"/>
      <c r="F20" s="152"/>
      <c r="G20" s="152"/>
      <c r="H20" s="152"/>
      <c r="I20" s="152"/>
      <c r="J20" s="153"/>
      <c r="K20" s="47"/>
      <c r="L20" s="47"/>
      <c r="M20" s="48"/>
      <c r="N20" s="12"/>
      <c r="O20" s="12"/>
      <c r="P20" s="12"/>
      <c r="Q20" s="12"/>
      <c r="R20" s="12"/>
    </row>
    <row r="21" spans="1:18" hidden="1">
      <c r="A21" s="154"/>
      <c r="B21" s="155" t="s">
        <v>173</v>
      </c>
      <c r="C21" s="155" t="s">
        <v>172</v>
      </c>
      <c r="D21" s="155"/>
      <c r="E21" s="155"/>
      <c r="F21" s="155"/>
      <c r="G21" s="155"/>
      <c r="H21" s="155"/>
      <c r="I21" s="155"/>
      <c r="J21" s="156"/>
      <c r="K21" s="47"/>
      <c r="L21" s="47"/>
      <c r="M21" s="48"/>
      <c r="N21" s="12"/>
      <c r="O21" s="12"/>
      <c r="P21" s="12"/>
      <c r="Q21" s="12"/>
      <c r="R21" s="12"/>
    </row>
    <row r="22" spans="1:18" hidden="1">
      <c r="A22" s="157">
        <v>2</v>
      </c>
      <c r="B22" s="158" t="s">
        <v>174</v>
      </c>
      <c r="C22" s="158" t="s">
        <v>175</v>
      </c>
      <c r="D22" s="158"/>
      <c r="E22" s="158"/>
      <c r="F22" s="158"/>
      <c r="G22" s="158"/>
      <c r="H22" s="158"/>
      <c r="I22" s="158"/>
      <c r="J22" s="159"/>
      <c r="K22" s="47"/>
      <c r="L22" s="47"/>
      <c r="M22" s="53"/>
      <c r="N22" s="54"/>
      <c r="O22" s="54"/>
      <c r="P22" s="54"/>
      <c r="Q22" s="54"/>
      <c r="R22" s="54"/>
    </row>
  </sheetData>
  <mergeCells count="11">
    <mergeCell ref="N4:R4"/>
    <mergeCell ref="A4:A5"/>
    <mergeCell ref="B4:B5"/>
    <mergeCell ref="C4:C5"/>
    <mergeCell ref="M4:M5"/>
    <mergeCell ref="A1:J1"/>
    <mergeCell ref="A2:J2"/>
    <mergeCell ref="D4:D5"/>
    <mergeCell ref="E4:G4"/>
    <mergeCell ref="H4:H5"/>
    <mergeCell ref="I4:J4"/>
  </mergeCells>
  <pageMargins left="0.43307086614173229" right="0.19685039370078741" top="0.43307086614173229" bottom="0.51181102362204722" header="0.23622047244094491" footer="0.31496062992125984"/>
  <pageSetup paperSize="9" scale="65" orientation="portrait" r:id="rId1"/>
  <headerFooter>
    <oddHeader>&amp;C&amp;14Phụ lục I&amp;R&amp;14Biểu 06</oddHeader>
    <oddFooter>&amp;C&amp;P</oddFooter>
  </headerFooter>
  <colBreaks count="1" manualBreakCount="1">
    <brk id="10"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Tổng quan</vt:lpstr>
      <vt:lpstr>1. Các chỉ tiêu chủ yếu (chuan)</vt:lpstr>
      <vt:lpstr>1. CTC Yếu_PP</vt:lpstr>
      <vt:lpstr>2. CTTH</vt:lpstr>
      <vt:lpstr>3. KT</vt:lpstr>
      <vt:lpstr>4. XH</vt:lpstr>
      <vt:lpstr>5. MOI TRUONG</vt:lpstr>
      <vt:lpstr>6. PTDN </vt:lpstr>
      <vt:lpstr>'1. Các chỉ tiêu chủ yếu (chuan)'!Print_Area</vt:lpstr>
      <vt:lpstr>'1. CTC Yếu_PP'!Print_Area</vt:lpstr>
      <vt:lpstr>'2. CTTH'!Print_Area</vt:lpstr>
      <vt:lpstr>'3. KT'!Print_Area</vt:lpstr>
      <vt:lpstr>'4. XH'!Print_Area</vt:lpstr>
      <vt:lpstr>'5. MOI TRUONG'!Print_Area</vt:lpstr>
      <vt:lpstr>'6. PTDN '!Print_Area</vt:lpstr>
      <vt:lpstr>'1. Các chỉ tiêu chủ yếu (chuan)'!Print_Titles</vt:lpstr>
      <vt:lpstr>'1. CTC Yếu_PP'!Print_Titles</vt:lpstr>
      <vt:lpstr>'2. CTTH'!Print_Titles</vt:lpstr>
      <vt:lpstr>'3. KT'!Print_Titles</vt:lpstr>
      <vt:lpstr>'4. XH'!Print_Titles</vt:lpstr>
      <vt:lpstr>'5. MOI TRUONG'!Print_Titles</vt:lpstr>
      <vt:lpstr>'6. PTDN '!Print_Titles</vt:lpstr>
    </vt:vector>
  </TitlesOfParts>
  <Company>164A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Administrator</cp:lastModifiedBy>
  <cp:lastPrinted>2026-01-08T04:23:07Z</cp:lastPrinted>
  <dcterms:created xsi:type="dcterms:W3CDTF">2005-06-03T06:49:07Z</dcterms:created>
  <dcterms:modified xsi:type="dcterms:W3CDTF">2026-01-13T09:42:37Z</dcterms:modified>
</cp:coreProperties>
</file>